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490" windowHeight="7650" activeTab="1"/>
  </bookViews>
  <sheets>
    <sheet name="Reservfond" sheetId="2" r:id="rId1"/>
    <sheet name="Investeeringute reserv" sheetId="3" r:id="rId2"/>
    <sheet name="Muud reservid" sheetId="4" r:id="rId3"/>
  </sheets>
  <definedNames>
    <definedName name="_xlnm._FilterDatabase" localSheetId="2" hidden="1">'Muud reservid'!$A$9:$H$20</definedName>
    <definedName name="_xlnm._FilterDatabase" localSheetId="0" hidden="1">Reservfond!$A$1:$F$97</definedName>
    <definedName name="_xlnm.Print_Area" localSheetId="0">Reservfond!$A$1:$D$83</definedName>
    <definedName name="_xlnm.Print_Titles" localSheetId="0">Reservfond!$5:$5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4" l="1"/>
  <c r="B47" i="3" l="1"/>
  <c r="D7" i="4" l="1"/>
  <c r="D6" i="4"/>
  <c r="G29" i="4"/>
  <c r="G30" i="4"/>
  <c r="G31" i="4"/>
  <c r="G33" i="4"/>
  <c r="G35" i="4"/>
  <c r="G36" i="4"/>
  <c r="G37" i="4"/>
  <c r="G38" i="4"/>
  <c r="G39" i="4"/>
  <c r="G40" i="4"/>
  <c r="G41" i="4"/>
  <c r="G28" i="4"/>
  <c r="C4" i="4" l="1"/>
  <c r="C7" i="4"/>
  <c r="E7" i="4" s="1"/>
  <c r="E18" i="4"/>
  <c r="D4" i="4" l="1"/>
  <c r="E4" i="4" s="1"/>
  <c r="E22" i="4"/>
  <c r="F32" i="4"/>
  <c r="F43" i="4" s="1"/>
  <c r="G42" i="4" l="1"/>
  <c r="G32" i="4"/>
  <c r="C5" i="4" s="1"/>
  <c r="E5" i="4" s="1"/>
  <c r="E34" i="4"/>
  <c r="G34" i="4" l="1"/>
  <c r="C6" i="4" s="1"/>
  <c r="E6" i="4" s="1"/>
  <c r="E43" i="4"/>
  <c r="G43" i="4"/>
  <c r="G46" i="3" l="1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5" i="3"/>
  <c r="F71" i="2"/>
  <c r="F72" i="2"/>
  <c r="F73" i="2"/>
  <c r="F74" i="2"/>
  <c r="F75" i="2"/>
  <c r="F76" i="2"/>
  <c r="F77" i="2"/>
  <c r="F78" i="2"/>
  <c r="F7" i="2"/>
  <c r="F29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47" i="3"/>
  <c r="D47" i="3"/>
  <c r="D48" i="3" l="1"/>
  <c r="D50" i="3" s="1"/>
  <c r="G47" i="3"/>
  <c r="D79" i="2" l="1"/>
  <c r="B82" i="2" s="1"/>
  <c r="D82" i="2" l="1"/>
  <c r="B83" i="2"/>
  <c r="D83" i="2" s="1"/>
</calcChain>
</file>

<file path=xl/comments1.xml><?xml version="1.0" encoding="utf-8"?>
<comments xmlns="http://schemas.openxmlformats.org/spreadsheetml/2006/main">
  <authors>
    <author>Marika Aaso</author>
  </authors>
  <commentList>
    <comment ref="E34" authorId="0">
      <text>
        <r>
          <rPr>
            <b/>
            <sz val="9"/>
            <color indexed="81"/>
            <rFont val="Segoe UI"/>
            <charset val="1"/>
          </rPr>
          <t>Marika Aaso:</t>
        </r>
        <r>
          <rPr>
            <sz val="9"/>
            <color indexed="81"/>
            <rFont val="Segoe UI"/>
            <charset val="1"/>
          </rPr>
          <t xml:space="preserve">
'- 11094 juhtimiskuludeks, - 1063 Midrimaa ATS remondiks ja 900 kajaefekti vähendamiseks (alaeelarvetega)
jaotati koolidele, -884 koolidele toetusfondi vähendamise tõttu</t>
        </r>
      </text>
    </comment>
  </commentList>
</comments>
</file>

<file path=xl/sharedStrings.xml><?xml version="1.0" encoding="utf-8"?>
<sst xmlns="http://schemas.openxmlformats.org/spreadsheetml/2006/main" count="328" uniqueCount="196">
  <si>
    <t>Viljandi linnavalitsus</t>
  </si>
  <si>
    <t>Eelarve</t>
  </si>
  <si>
    <t>LV korraldus</t>
  </si>
  <si>
    <t>Kellele eraldatud</t>
  </si>
  <si>
    <t>Milleks</t>
  </si>
  <si>
    <t xml:space="preserve">Summa </t>
  </si>
  <si>
    <t>Aruande esitamise kuupäev ja nr</t>
  </si>
  <si>
    <t>Viljandi Kaare Kool</t>
  </si>
  <si>
    <t xml:space="preserve">  </t>
  </si>
  <si>
    <t>Kasutatud</t>
  </si>
  <si>
    <t>Jääk</t>
  </si>
  <si>
    <t xml:space="preserve"> </t>
  </si>
  <si>
    <t>KU 233</t>
  </si>
  <si>
    <t>Kuupäev</t>
  </si>
  <si>
    <t>Eraldatud summa</t>
  </si>
  <si>
    <t>Makse kuupäev</t>
  </si>
  <si>
    <t>Reserv</t>
  </si>
  <si>
    <t>Vaba jääk</t>
  </si>
  <si>
    <t>Informatsioon reservfondi kasutamise kohta 2016. aastal</t>
  </si>
  <si>
    <t>Kokku 2016. aastal eraldatud:</t>
  </si>
  <si>
    <t>Lõhutud aknapakettide vahetamiseks</t>
  </si>
  <si>
    <t>-</t>
  </si>
  <si>
    <t>Reservfondi eelarve 235 000 €</t>
  </si>
  <si>
    <t>Investeeringute reservi kasutamine   2016</t>
  </si>
  <si>
    <t>Välja makstud summa</t>
  </si>
  <si>
    <t>Välja maksmata jääk</t>
  </si>
  <si>
    <t>Aruande esitamise tähtpäev</t>
  </si>
  <si>
    <t>Tegevussuund</t>
  </si>
  <si>
    <t>Kulu või tulu liik</t>
  </si>
  <si>
    <t>Tunnus</t>
  </si>
  <si>
    <t>Rea nimetus</t>
  </si>
  <si>
    <t>KU413</t>
  </si>
  <si>
    <t>4500-Antud sihtfinantseerimine tegevuskuludeks</t>
  </si>
  <si>
    <t>45008</t>
  </si>
  <si>
    <t xml:space="preserve">Spordivaldkonna reserv </t>
  </si>
  <si>
    <t>5511-Kinnistute, hoonete ja ruumide majandamiskulud</t>
  </si>
  <si>
    <t>55119</t>
  </si>
  <si>
    <t>KU479</t>
  </si>
  <si>
    <t>Kultuuri reserv</t>
  </si>
  <si>
    <t>KU480</t>
  </si>
  <si>
    <t>5525-Kommunikatsiooni-, kultuuri- ja vaba aja sisustamise kulud</t>
  </si>
  <si>
    <t>5525</t>
  </si>
  <si>
    <t>KU625</t>
  </si>
  <si>
    <t>Hariduse reserv</t>
  </si>
  <si>
    <t>5524-Õppevahendite ja koolituse kulud</t>
  </si>
  <si>
    <t>5524</t>
  </si>
  <si>
    <t>KU233</t>
  </si>
  <si>
    <t>1551-Hooned ja rajatised</t>
  </si>
  <si>
    <t>1551</t>
  </si>
  <si>
    <t>Investeeringute reserv</t>
  </si>
  <si>
    <t>KU172</t>
  </si>
  <si>
    <t>5512-Rajatiste majandamiskulud</t>
  </si>
  <si>
    <t>5512</t>
  </si>
  <si>
    <t>Teede remont reserv</t>
  </si>
  <si>
    <t>KU694</t>
  </si>
  <si>
    <t xml:space="preserve">4138-Muud sotsiaalabitoetused </t>
  </si>
  <si>
    <t>4138</t>
  </si>
  <si>
    <t>Sotsiaalvaldkonna reserv erakorraline</t>
  </si>
  <si>
    <t>5500-Administreerimiskulud</t>
  </si>
  <si>
    <t>5500</t>
  </si>
  <si>
    <t>KU695</t>
  </si>
  <si>
    <t>Sotsiaalvaldkonna reserv projektidele</t>
  </si>
  <si>
    <t>RRE</t>
  </si>
  <si>
    <t>6080-Muud kulud - reservfond</t>
  </si>
  <si>
    <t>6080</t>
  </si>
  <si>
    <t>Reservfond</t>
  </si>
  <si>
    <t>2016. a eelarve</t>
  </si>
  <si>
    <t>Valdkondlike reservide kasutamine 2016. aastal</t>
  </si>
  <si>
    <t>Reservi nimetus</t>
  </si>
  <si>
    <t>sotsiaal</t>
  </si>
  <si>
    <t>18.01 nr 20</t>
  </si>
  <si>
    <t>Singel Kodu MTÜ</t>
  </si>
  <si>
    <t>Eelarve-rida</t>
  </si>
  <si>
    <t>Toetatud elamise teenusel
olevate Viljandi linna elanike ühisruumide üürist puudujääva osa kompenseerimiseks</t>
  </si>
  <si>
    <t>Represseeritute Klubi Viljandis MTÜ</t>
  </si>
  <si>
    <t>Projekti „Represseeritute klubi Viljandis tegutsenud 20 aastat“ elluviimiseks</t>
  </si>
  <si>
    <t>11.01 nr 10</t>
  </si>
  <si>
    <t>ei pea esitama</t>
  </si>
  <si>
    <t>Toetus küttepuude ostmiseks</t>
  </si>
  <si>
    <t>Aruande esitamise  tähtaeg</t>
  </si>
  <si>
    <t>sport</t>
  </si>
  <si>
    <t>11.01. nr 13</t>
  </si>
  <si>
    <t>Viljandi Uisutajad MTÜ</t>
  </si>
  <si>
    <t>Uisutreeningute läbiviimiseks</t>
  </si>
  <si>
    <t>04.01. protokoll</t>
  </si>
  <si>
    <t>Viljandi Ristija Johannese kogudus</t>
  </si>
  <si>
    <t>18.01 nr 27</t>
  </si>
  <si>
    <t>25.01. nr 39</t>
  </si>
  <si>
    <t>TÜ Kliinikumi SA Verekeskus</t>
  </si>
  <si>
    <t>Doonoripäevade läbibiimseks Sakala Keskuses</t>
  </si>
  <si>
    <t>Viljandimaa Rahvakunstiühing MTÜ</t>
  </si>
  <si>
    <t xml:space="preserve">Edmund Valtmani nimelise Viljandi karikatuurivõistluse korraldamiseks </t>
  </si>
  <si>
    <t>08.02 nr 63</t>
  </si>
  <si>
    <t>Viljandi Pensionäride Liit MTÜ</t>
  </si>
  <si>
    <t>15.02 nr 88</t>
  </si>
  <si>
    <t>Peaukse käsipuude paigaldamiseks</t>
  </si>
  <si>
    <t>Korralduse  nr</t>
  </si>
  <si>
    <t>Piirkondade konkurentsivõime tugevdamise  investeeringute toetuse meetme projektide ettevalmistamise kuludeks</t>
  </si>
  <si>
    <t>22.02 nr 116</t>
  </si>
  <si>
    <t>Sakala Keskus</t>
  </si>
  <si>
    <t>Sillad MTÜ</t>
  </si>
  <si>
    <t>XVIII üleriigilise õpetajate teatrifestivali "Sillad" korralduskuludeks</t>
  </si>
  <si>
    <t>Eakate vabatahtliku tegevusega seotud projekti kuludeks</t>
  </si>
  <si>
    <t>07.03 nr 145</t>
  </si>
  <si>
    <t>Viljandi Kesklinna Kool</t>
  </si>
  <si>
    <t>Viljandi Täiskasvanute Gümnaasium</t>
  </si>
  <si>
    <t>Viljandi Huvikool</t>
  </si>
  <si>
    <t>Viljandi Lasteaed Männimäe</t>
  </si>
  <si>
    <t>Viljandi Lasteaed Midrimaa</t>
  </si>
  <si>
    <t>Viljandi Kunstikool</t>
  </si>
  <si>
    <t>Viljandi Paadimees MTÜ</t>
  </si>
  <si>
    <t>Viljandi kalapidu 2016 reklaami ja korralduskulude katteks</t>
  </si>
  <si>
    <t xml:space="preserve">Viljandi Tarbijakaitse Ühing MTÜ </t>
  </si>
  <si>
    <t>Rahvusvahelise tarbijaõiguste teabepäeva korralduskuludeks</t>
  </si>
  <si>
    <t>Töötervishoiu ja tööohutuse seaduses sätestatud nõuete täitmise kuludeks</t>
  </si>
  <si>
    <t>25. aastapäevaürituste läbiviimiseks</t>
  </si>
  <si>
    <t>JFK Fellin MTÜ</t>
  </si>
  <si>
    <t>Eesti rannajalgpalli  esiliigas võistlustel osalemine kuludeks</t>
  </si>
  <si>
    <t>KU 413</t>
  </si>
  <si>
    <t>Raivo Reinok</t>
  </si>
  <si>
    <t>Viljandi Spordikeskus</t>
  </si>
  <si>
    <t>Spordisaali laefermide remondiks</t>
  </si>
  <si>
    <t xml:space="preserve">Viljandi Vaba Waldorfkooli  Ühing MTÜ </t>
  </si>
  <si>
    <t>Õpilaste osalemiskuludeks Tampere koolinoorte eurütmiapäevadel</t>
  </si>
  <si>
    <t>Viljandi Lasteaed Mängupesa</t>
  </si>
  <si>
    <t>ATS-süsteemide ümberehitamiseks Linnaraamatukogu hoones</t>
  </si>
  <si>
    <t>14.03 nr 159</t>
  </si>
  <si>
    <t>Veteranide maailmameistrivõistlustel osalemise kuludeks</t>
  </si>
  <si>
    <t>14.03 nr 160</t>
  </si>
  <si>
    <t>21.03 nr 182</t>
  </si>
  <si>
    <t>Viljandi Paalalinna Kool</t>
  </si>
  <si>
    <t>Viljandi Linnavalitsuse Kantselei</t>
  </si>
  <si>
    <t>4.04 nr 219</t>
  </si>
  <si>
    <t>Kert Kaljula</t>
  </si>
  <si>
    <t>kultuur</t>
  </si>
  <si>
    <t>4.04 nr 220</t>
  </si>
  <si>
    <t>Viljandimaa Rahvakultuuri Selts</t>
  </si>
  <si>
    <t>Rahvatantsurühmade Susanna ja kelluke üritustel osalemise kuludeks</t>
  </si>
  <si>
    <t>11.04 nr 244</t>
  </si>
  <si>
    <t>Juhan Kangilaski maali "Iseseisvuse kuulutamine Viljandis 24. veebruaril 1918" ostmiseks</t>
  </si>
  <si>
    <t>Tartu Ülikool</t>
  </si>
  <si>
    <t>Suursaadikute vastuvõtukuludeks</t>
  </si>
  <si>
    <t>Maali "Iseseisvuse kuulutamine Viljandis 24. veebruaril 1918" restaureerimiseks ja raamimiseks</t>
  </si>
  <si>
    <t>08.02 nr 62</t>
  </si>
  <si>
    <t>KU412</t>
  </si>
  <si>
    <t>4139</t>
  </si>
  <si>
    <t>4139-Preemiad ja stipendiumid (va haridusalased stipendiumid)</t>
  </si>
  <si>
    <t>Viljandi Öötantsupeo korraldamiseks</t>
  </si>
  <si>
    <t>Suursaadikute vastuvõtu korraldamine on edasi lükatud 2016. aasta sügisesse</t>
  </si>
  <si>
    <t>Muudetud eelarve</t>
  </si>
  <si>
    <t>Eelarvemuudatus</t>
  </si>
  <si>
    <t>Spordivaldkonna reservid</t>
  </si>
  <si>
    <t>Kultuurivaldkonna reservid</t>
  </si>
  <si>
    <t>Haridusvaldkonna reservid</t>
  </si>
  <si>
    <t>Sotsiaalvaldkonna reservid</t>
  </si>
  <si>
    <t>Täitmine</t>
  </si>
  <si>
    <t>Eelarved täpsemalt</t>
  </si>
  <si>
    <t>Kokku</t>
  </si>
  <si>
    <t>Täidab Anneli Rähn</t>
  </si>
  <si>
    <t>Õueala piirdeaia remondikuludeks</t>
  </si>
  <si>
    <t>18.04 nr 262</t>
  </si>
  <si>
    <t>02.05  nr 314</t>
  </si>
  <si>
    <t>Sweden Grand Prix 2016 kulturismi ja fitnessivõistlustel osalemiseks (244€+maksud)</t>
  </si>
  <si>
    <t>10.05.2016 
nr 11-3/23-2</t>
  </si>
  <si>
    <t>4.04.2016 
nr 11-3/22-2</t>
  </si>
  <si>
    <t>20.04.2016 
nr 11-3/16-4</t>
  </si>
  <si>
    <t>06.04.2016 
nr 11-3/1-2</t>
  </si>
  <si>
    <t>08.04.2016 
nr 11-3/27-2</t>
  </si>
  <si>
    <t>9.05 nr 329</t>
  </si>
  <si>
    <t>SK VilVol MTÜ</t>
  </si>
  <si>
    <t>Jakobsoni kooli staadioni üür</t>
  </si>
  <si>
    <t>12.05.2016 
nr 11-3/10-3</t>
  </si>
  <si>
    <t>puudustega araunne esitatud 12.05.2016</t>
  </si>
  <si>
    <t>Kaare Kooli  II korruse põrandate rekonstrueerimiseks</t>
  </si>
  <si>
    <t>16.05 nr 354</t>
  </si>
  <si>
    <t>Viljandi Jakobsoni Kool</t>
  </si>
  <si>
    <t>Ujula remonditöödeks</t>
  </si>
  <si>
    <t>Käsilippude ostmiseks seoses Eesti ja Soome presidentide visiidiga</t>
  </si>
  <si>
    <t>Viljandi Linnavalitsuse avalike suhete ja turismiamet</t>
  </si>
  <si>
    <t>Ugala ringtee remondiks</t>
  </si>
  <si>
    <t>Kaare Kooli katuse täiendavateks ettevalmistus- ja lammutustöödeks, ventilatsioonikorstnate rekonstrueerimiseks</t>
  </si>
  <si>
    <t>29.03.2016 
nr 11-3/41-2</t>
  </si>
  <si>
    <t>13.06 nr 431</t>
  </si>
  <si>
    <t xml:space="preserve">Mikromulk MTÜ </t>
  </si>
  <si>
    <t>Viljandi Vanamuusika Festival MTÜ</t>
  </si>
  <si>
    <t>Viljandi Linnavalitsuse majandusamet</t>
  </si>
  <si>
    <t>Uue tänava ebatsuugade kahemeetriste tüvede ostmiseks</t>
  </si>
  <si>
    <t>Kontsertite "Viljandi sümfooniline sügis" korraldus-kuludeks (ruumide rendiks)</t>
  </si>
  <si>
    <t>Raua tänava piirkonna (Kurika oja eelvool) sajuveeskeemi koostamiseks</t>
  </si>
  <si>
    <t>Kergliiklustee rajamiseks Tallinna tänava äärde (Tallinna 101 ja 101a kinnistu pikkuses)</t>
  </si>
  <si>
    <t>Loomelaagri NOTAFE läbiviimiseks</t>
  </si>
  <si>
    <t>20.06 nr 472</t>
  </si>
  <si>
    <t>Tänavakultuurifestivali Viljandi BASH  korraldus- kuludeks ( Lauluväljaku ja Kaevumäe rendiks)</t>
  </si>
  <si>
    <t>04.07 nr 503</t>
  </si>
  <si>
    <t>Tänavakultuurifestivali Viljandi BASH  korraldus- kuludeks (võistelejate majutuskuludeks, video tootmiseks ja kiirabiteenuse ostmiseks)</t>
  </si>
  <si>
    <t>30.06.2016  seisuga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</si>
</sst>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r&quot;_-;\-* #,##0.00\ &quot;kr&quot;_-;_-* &quot;-&quot;??\ &quot;kr&quot;_-;_-@_-"/>
    <numFmt numFmtId="164" formatCode="d\.mm\.yyyy;@"/>
    <numFmt numFmtId="165" formatCode="#,##0\ [$€-1];[Red]\-#,##0\ [$€-1]"/>
    <numFmt numFmtId="166" formatCode="#,##0\ [$€-1]"/>
    <numFmt numFmtId="167" formatCode="#,##0.00\ [$€-1]"/>
    <numFmt numFmtId="168" formatCode="#,##0.00\ &quot;€&quot;"/>
  </numFmts>
  <fonts count="18" x14ac:knownFonts="1">
    <font>
      <sz val="11"/>
      <color theme="1"/>
      <name val="Times New Roman"/>
      <family val="2"/>
      <charset val="186"/>
    </font>
    <font>
      <b/>
      <sz val="14"/>
      <name val="Cambria"/>
      <family val="1"/>
      <charset val="186"/>
    </font>
    <font>
      <b/>
      <sz val="12"/>
      <name val="Cambria"/>
      <family val="1"/>
      <charset val="186"/>
    </font>
    <font>
      <sz val="12"/>
      <name val="Cambria"/>
      <family val="1"/>
      <charset val="186"/>
    </font>
    <font>
      <b/>
      <sz val="13"/>
      <name val="Cambria"/>
      <family val="1"/>
      <charset val="186"/>
    </font>
    <font>
      <sz val="11"/>
      <color rgb="FF9C0006"/>
      <name val="Calibri"/>
      <family val="2"/>
      <charset val="186"/>
      <scheme val="minor"/>
    </font>
    <font>
      <sz val="13"/>
      <name val="Cambria"/>
      <family val="1"/>
      <charset val="186"/>
    </font>
    <font>
      <sz val="10"/>
      <name val="Arial"/>
      <charset val="186"/>
    </font>
    <font>
      <i/>
      <sz val="12"/>
      <name val="Cambria"/>
      <family val="1"/>
      <charset val="186"/>
    </font>
    <font>
      <sz val="11"/>
      <color theme="1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b/>
      <sz val="11"/>
      <color theme="1"/>
      <name val="Cambria"/>
      <family val="1"/>
      <charset val="186"/>
    </font>
    <font>
      <sz val="11"/>
      <color theme="1"/>
      <name val="Cambria"/>
      <family val="1"/>
      <charset val="186"/>
    </font>
    <font>
      <sz val="12"/>
      <color theme="1"/>
      <name val="Times New Roman"/>
      <family val="1"/>
      <charset val="186"/>
    </font>
    <font>
      <sz val="10"/>
      <name val="Arial"/>
      <family val="2"/>
    </font>
    <font>
      <sz val="9"/>
      <color indexed="81"/>
      <name val="Segoe UI"/>
      <charset val="1"/>
    </font>
    <font>
      <b/>
      <sz val="9"/>
      <color indexed="81"/>
      <name val="Segoe UI"/>
      <charset val="1"/>
    </font>
    <font>
      <b/>
      <sz val="11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66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5" fillId="2" borderId="0" applyNumberFormat="0" applyBorder="0" applyAlignment="0" applyProtection="0"/>
    <xf numFmtId="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9" fillId="0" borderId="0"/>
    <xf numFmtId="0" fontId="10" fillId="3" borderId="0" applyNumberFormat="0" applyBorder="0" applyAlignment="0" applyProtection="0"/>
    <xf numFmtId="0" fontId="14" fillId="0" borderId="0"/>
  </cellStyleXfs>
  <cellXfs count="163">
    <xf numFmtId="0" fontId="0" fillId="0" borderId="0" xfId="0"/>
    <xf numFmtId="0" fontId="1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/>
    </xf>
    <xf numFmtId="0" fontId="3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164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4" borderId="1" xfId="1" applyFont="1" applyFill="1" applyBorder="1" applyAlignment="1">
      <alignment horizontal="left" vertical="center"/>
    </xf>
    <xf numFmtId="0" fontId="2" fillId="4" borderId="2" xfId="1" applyFont="1" applyFill="1" applyBorder="1" applyAlignment="1">
      <alignment horizontal="left" vertical="center"/>
    </xf>
    <xf numFmtId="3" fontId="2" fillId="4" borderId="2" xfId="1" applyNumberFormat="1" applyFont="1" applyFill="1" applyBorder="1" applyAlignment="1">
      <alignment horizontal="left" vertical="center"/>
    </xf>
    <xf numFmtId="165" fontId="2" fillId="4" borderId="3" xfId="1" applyNumberFormat="1" applyFont="1" applyFill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6" fontId="2" fillId="0" borderId="0" xfId="1" applyNumberFormat="1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4" fillId="4" borderId="4" xfId="1" applyFont="1" applyFill="1" applyBorder="1" applyAlignment="1">
      <alignment horizontal="left" vertical="center"/>
    </xf>
    <xf numFmtId="0" fontId="4" fillId="4" borderId="5" xfId="1" applyFont="1" applyFill="1" applyBorder="1" applyAlignment="1">
      <alignment horizontal="left" vertical="center"/>
    </xf>
    <xf numFmtId="0" fontId="4" fillId="4" borderId="6" xfId="1" applyFont="1" applyFill="1" applyBorder="1" applyAlignment="1">
      <alignment horizontal="center" vertical="center" wrapText="1"/>
    </xf>
    <xf numFmtId="0" fontId="6" fillId="0" borderId="8" xfId="1" applyFont="1" applyFill="1" applyBorder="1" applyAlignment="1">
      <alignment horizontal="left" vertical="center" wrapText="1"/>
    </xf>
    <xf numFmtId="0" fontId="6" fillId="0" borderId="9" xfId="1" applyFont="1" applyFill="1" applyBorder="1" applyAlignment="1">
      <alignment horizontal="left" vertical="center" wrapText="1"/>
    </xf>
    <xf numFmtId="166" fontId="4" fillId="0" borderId="10" xfId="1" applyNumberFormat="1" applyFont="1" applyFill="1" applyBorder="1" applyAlignment="1">
      <alignment vertical="center"/>
    </xf>
    <xf numFmtId="164" fontId="6" fillId="0" borderId="11" xfId="1" applyNumberFormat="1" applyFont="1" applyFill="1" applyBorder="1" applyAlignment="1">
      <alignment horizontal="center" vertical="center" wrapText="1"/>
    </xf>
    <xf numFmtId="164" fontId="6" fillId="0" borderId="10" xfId="1" applyNumberFormat="1" applyFont="1" applyBorder="1" applyAlignment="1">
      <alignment horizontal="center" vertical="center"/>
    </xf>
    <xf numFmtId="0" fontId="3" fillId="0" borderId="0" xfId="1" applyFont="1" applyAlignment="1"/>
    <xf numFmtId="14" fontId="6" fillId="0" borderId="8" xfId="1" applyNumberFormat="1" applyFont="1" applyFill="1" applyBorder="1" applyAlignment="1">
      <alignment horizontal="left" vertical="center" wrapText="1"/>
    </xf>
    <xf numFmtId="16" fontId="6" fillId="0" borderId="8" xfId="1" applyNumberFormat="1" applyFont="1" applyFill="1" applyBorder="1" applyAlignment="1">
      <alignment horizontal="left" vertical="center" wrapText="1"/>
    </xf>
    <xf numFmtId="166" fontId="4" fillId="0" borderId="12" xfId="1" applyNumberFormat="1" applyFont="1" applyFill="1" applyBorder="1" applyAlignment="1">
      <alignment vertical="center"/>
    </xf>
    <xf numFmtId="164" fontId="6" fillId="0" borderId="13" xfId="1" applyNumberFormat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left" vertical="center"/>
    </xf>
    <xf numFmtId="0" fontId="4" fillId="4" borderId="2" xfId="1" applyFont="1" applyFill="1" applyBorder="1" applyAlignment="1">
      <alignment horizontal="right" vertical="center" wrapText="1"/>
    </xf>
    <xf numFmtId="166" fontId="4" fillId="4" borderId="14" xfId="1" applyNumberFormat="1" applyFont="1" applyFill="1" applyBorder="1" applyAlignment="1">
      <alignment vertical="center"/>
    </xf>
    <xf numFmtId="164" fontId="6" fillId="0" borderId="0" xfId="3" applyNumberFormat="1" applyFont="1" applyBorder="1" applyAlignment="1">
      <alignment horizontal="center" vertical="center"/>
    </xf>
    <xf numFmtId="164" fontId="6" fillId="0" borderId="0" xfId="1" applyNumberFormat="1" applyFont="1" applyFill="1" applyBorder="1" applyAlignment="1">
      <alignment horizontal="center" vertical="center"/>
    </xf>
    <xf numFmtId="3" fontId="2" fillId="0" borderId="0" xfId="1" applyNumberFormat="1" applyFont="1" applyFill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4" fillId="0" borderId="0" xfId="1" applyFont="1" applyFill="1" applyBorder="1" applyAlignment="1">
      <alignment horizontal="righ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4" fillId="0" borderId="16" xfId="1" applyFont="1" applyFill="1" applyBorder="1" applyAlignment="1">
      <alignment horizontal="left" vertical="center" wrapText="1"/>
    </xf>
    <xf numFmtId="0" fontId="4" fillId="4" borderId="4" xfId="1" applyFont="1" applyFill="1" applyBorder="1" applyAlignment="1">
      <alignment vertical="center" wrapText="1"/>
    </xf>
    <xf numFmtId="166" fontId="4" fillId="4" borderId="5" xfId="4" applyNumberFormat="1" applyFont="1" applyFill="1" applyBorder="1" applyAlignment="1">
      <alignment horizontal="right" vertical="center"/>
    </xf>
    <xf numFmtId="0" fontId="6" fillId="4" borderId="7" xfId="1" applyFont="1" applyFill="1" applyBorder="1" applyAlignment="1">
      <alignment vertical="center"/>
    </xf>
    <xf numFmtId="0" fontId="4" fillId="4" borderId="17" xfId="1" applyFont="1" applyFill="1" applyBorder="1" applyAlignment="1">
      <alignment vertical="center"/>
    </xf>
    <xf numFmtId="0" fontId="4" fillId="4" borderId="18" xfId="1" applyFont="1" applyFill="1" applyBorder="1" applyAlignment="1">
      <alignment horizontal="right" vertical="center"/>
    </xf>
    <xf numFmtId="166" fontId="4" fillId="4" borderId="19" xfId="4" applyNumberFormat="1" applyFont="1" applyFill="1" applyBorder="1" applyAlignment="1">
      <alignment vertical="center"/>
    </xf>
    <xf numFmtId="0" fontId="4" fillId="4" borderId="9" xfId="1" applyFont="1" applyFill="1" applyBorder="1" applyAlignment="1">
      <alignment horizontal="right" vertical="center"/>
    </xf>
    <xf numFmtId="9" fontId="4" fillId="4" borderId="10" xfId="3" applyNumberFormat="1" applyFont="1" applyFill="1" applyBorder="1" applyAlignment="1">
      <alignment vertical="center"/>
    </xf>
    <xf numFmtId="0" fontId="4" fillId="4" borderId="20" xfId="1" applyFont="1" applyFill="1" applyBorder="1" applyAlignment="1">
      <alignment horizontal="right" vertical="center"/>
    </xf>
    <xf numFmtId="166" fontId="4" fillId="4" borderId="21" xfId="4" applyNumberFormat="1" applyFont="1" applyFill="1" applyBorder="1" applyAlignment="1">
      <alignment vertical="center"/>
    </xf>
    <xf numFmtId="0" fontId="4" fillId="4" borderId="21" xfId="1" applyFont="1" applyFill="1" applyBorder="1" applyAlignment="1">
      <alignment horizontal="right" vertical="center"/>
    </xf>
    <xf numFmtId="9" fontId="4" fillId="4" borderId="12" xfId="3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64" fontId="3" fillId="0" borderId="0" xfId="3" applyNumberFormat="1" applyFont="1" applyBorder="1" applyAlignment="1">
      <alignment horizontal="center" vertical="center"/>
    </xf>
    <xf numFmtId="164" fontId="3" fillId="0" borderId="0" xfId="1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14" fontId="3" fillId="0" borderId="0" xfId="1" applyNumberFormat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horizontal="left" vertical="center" wrapText="1"/>
    </xf>
    <xf numFmtId="164" fontId="3" fillId="0" borderId="0" xfId="3" applyNumberFormat="1" applyFont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16" fontId="3" fillId="0" borderId="0" xfId="1" applyNumberFormat="1" applyFont="1" applyFill="1" applyBorder="1" applyAlignment="1">
      <alignment horizontal="left" vertical="center"/>
    </xf>
    <xf numFmtId="0" fontId="11" fillId="5" borderId="0" xfId="5" applyFont="1" applyFill="1"/>
    <xf numFmtId="0" fontId="12" fillId="5" borderId="0" xfId="5" applyFont="1" applyFill="1" applyAlignment="1">
      <alignment horizontal="center"/>
    </xf>
    <xf numFmtId="0" fontId="12" fillId="5" borderId="0" xfId="5" applyFont="1" applyFill="1"/>
    <xf numFmtId="0" fontId="12" fillId="5" borderId="22" xfId="5" applyFont="1" applyFill="1" applyBorder="1" applyAlignment="1">
      <alignment horizontal="left"/>
    </xf>
    <xf numFmtId="4" fontId="12" fillId="5" borderId="23" xfId="5" applyNumberFormat="1" applyFont="1" applyFill="1" applyBorder="1" applyAlignment="1">
      <alignment horizontal="center"/>
    </xf>
    <xf numFmtId="4" fontId="12" fillId="5" borderId="11" xfId="5" applyNumberFormat="1" applyFont="1" applyFill="1" applyBorder="1" applyAlignment="1">
      <alignment horizontal="center"/>
    </xf>
    <xf numFmtId="4" fontId="12" fillId="5" borderId="16" xfId="5" applyNumberFormat="1" applyFont="1" applyFill="1" applyBorder="1"/>
    <xf numFmtId="0" fontId="12" fillId="5" borderId="0" xfId="5" applyFont="1" applyFill="1" applyAlignment="1">
      <alignment vertical="center"/>
    </xf>
    <xf numFmtId="4" fontId="12" fillId="5" borderId="9" xfId="5" applyNumberFormat="1" applyFont="1" applyFill="1" applyBorder="1"/>
    <xf numFmtId="0" fontId="12" fillId="5" borderId="15" xfId="5" applyFont="1" applyFill="1" applyBorder="1"/>
    <xf numFmtId="0" fontId="12" fillId="5" borderId="0" xfId="5" applyFont="1" applyFill="1" applyBorder="1" applyAlignment="1">
      <alignment horizontal="center"/>
    </xf>
    <xf numFmtId="0" fontId="12" fillId="5" borderId="0" xfId="5" applyFont="1" applyFill="1" applyBorder="1"/>
    <xf numFmtId="4" fontId="12" fillId="5" borderId="0" xfId="5" applyNumberFormat="1" applyFont="1" applyFill="1"/>
    <xf numFmtId="4" fontId="12" fillId="5" borderId="0" xfId="5" applyNumberFormat="1" applyFont="1" applyFill="1" applyBorder="1" applyAlignment="1">
      <alignment horizontal="center"/>
    </xf>
    <xf numFmtId="16" fontId="12" fillId="5" borderId="9" xfId="5" quotePrefix="1" applyNumberFormat="1" applyFont="1" applyFill="1" applyBorder="1" applyAlignment="1">
      <alignment horizontal="center"/>
    </xf>
    <xf numFmtId="0" fontId="12" fillId="5" borderId="9" xfId="5" applyFont="1" applyFill="1" applyBorder="1"/>
    <xf numFmtId="14" fontId="12" fillId="5" borderId="8" xfId="5" applyNumberFormat="1" applyFont="1" applyFill="1" applyBorder="1"/>
    <xf numFmtId="4" fontId="12" fillId="5" borderId="10" xfId="5" applyNumberFormat="1" applyFont="1" applyFill="1" applyBorder="1"/>
    <xf numFmtId="14" fontId="12" fillId="5" borderId="33" xfId="5" applyNumberFormat="1" applyFont="1" applyFill="1" applyBorder="1"/>
    <xf numFmtId="16" fontId="12" fillId="5" borderId="34" xfId="5" quotePrefix="1" applyNumberFormat="1" applyFont="1" applyFill="1" applyBorder="1" applyAlignment="1">
      <alignment horizontal="center"/>
    </xf>
    <xf numFmtId="0" fontId="12" fillId="5" borderId="34" xfId="5" applyFont="1" applyFill="1" applyBorder="1"/>
    <xf numFmtId="4" fontId="12" fillId="5" borderId="12" xfId="5" applyNumberFormat="1" applyFont="1" applyFill="1" applyBorder="1"/>
    <xf numFmtId="0" fontId="12" fillId="5" borderId="30" xfId="5" applyFont="1" applyFill="1" applyBorder="1" applyAlignment="1">
      <alignment horizontal="center"/>
    </xf>
    <xf numFmtId="4" fontId="12" fillId="5" borderId="29" xfId="5" applyNumberFormat="1" applyFont="1" applyFill="1" applyBorder="1" applyAlignment="1">
      <alignment horizontal="center"/>
    </xf>
    <xf numFmtId="4" fontId="12" fillId="5" borderId="34" xfId="5" applyNumberFormat="1" applyFont="1" applyFill="1" applyBorder="1"/>
    <xf numFmtId="4" fontId="12" fillId="5" borderId="26" xfId="5" applyNumberFormat="1" applyFont="1" applyFill="1" applyBorder="1"/>
    <xf numFmtId="4" fontId="12" fillId="5" borderId="27" xfId="5" applyNumberFormat="1" applyFont="1" applyFill="1" applyBorder="1"/>
    <xf numFmtId="4" fontId="12" fillId="5" borderId="14" xfId="5" applyNumberFormat="1" applyFont="1" applyFill="1" applyBorder="1"/>
    <xf numFmtId="0" fontId="12" fillId="5" borderId="28" xfId="5" applyFont="1" applyFill="1" applyBorder="1" applyAlignment="1">
      <alignment vertical="center"/>
    </xf>
    <xf numFmtId="0" fontId="12" fillId="5" borderId="32" xfId="5" applyFont="1" applyFill="1" applyBorder="1" applyAlignment="1">
      <alignment horizontal="center" vertical="center" wrapText="1"/>
    </xf>
    <xf numFmtId="0" fontId="12" fillId="5" borderId="32" xfId="5" applyFont="1" applyFill="1" applyBorder="1" applyAlignment="1">
      <alignment vertical="center"/>
    </xf>
    <xf numFmtId="0" fontId="12" fillId="5" borderId="31" xfId="5" applyFont="1" applyFill="1" applyBorder="1" applyAlignment="1">
      <alignment horizontal="center" vertical="center" wrapText="1"/>
    </xf>
    <xf numFmtId="0" fontId="12" fillId="5" borderId="28" xfId="5" applyFont="1" applyFill="1" applyBorder="1" applyAlignment="1">
      <alignment horizontal="center" vertical="center" wrapText="1"/>
    </xf>
    <xf numFmtId="4" fontId="12" fillId="5" borderId="32" xfId="5" applyNumberFormat="1" applyFont="1" applyFill="1" applyBorder="1" applyAlignment="1">
      <alignment horizontal="center" vertical="center" wrapText="1"/>
    </xf>
    <xf numFmtId="4" fontId="12" fillId="5" borderId="35" xfId="5" applyNumberFormat="1" applyFont="1" applyFill="1" applyBorder="1" applyAlignment="1">
      <alignment horizontal="center" vertical="center" wrapText="1"/>
    </xf>
    <xf numFmtId="0" fontId="12" fillId="5" borderId="1" xfId="5" applyFont="1" applyFill="1" applyBorder="1"/>
    <xf numFmtId="4" fontId="12" fillId="5" borderId="2" xfId="5" applyNumberFormat="1" applyFont="1" applyFill="1" applyBorder="1" applyAlignment="1">
      <alignment horizontal="center"/>
    </xf>
    <xf numFmtId="0" fontId="12" fillId="5" borderId="2" xfId="5" applyFont="1" applyFill="1" applyBorder="1"/>
    <xf numFmtId="4" fontId="11" fillId="5" borderId="3" xfId="5" applyNumberFormat="1" applyFont="1" applyFill="1" applyBorder="1"/>
    <xf numFmtId="0" fontId="12" fillId="6" borderId="1" xfId="5" applyFont="1" applyFill="1" applyBorder="1"/>
    <xf numFmtId="0" fontId="12" fillId="6" borderId="2" xfId="5" applyFont="1" applyFill="1" applyBorder="1" applyAlignment="1">
      <alignment horizontal="center"/>
    </xf>
    <xf numFmtId="0" fontId="11" fillId="6" borderId="2" xfId="6" applyFont="1" applyFill="1" applyBorder="1"/>
    <xf numFmtId="4" fontId="11" fillId="6" borderId="3" xfId="6" applyNumberFormat="1" applyFont="1" applyFill="1" applyBorder="1"/>
    <xf numFmtId="0" fontId="0" fillId="0" borderId="24" xfId="0" applyBorder="1"/>
    <xf numFmtId="0" fontId="0" fillId="0" borderId="38" xfId="0" applyBorder="1"/>
    <xf numFmtId="0" fontId="0" fillId="0" borderId="0" xfId="0" applyBorder="1"/>
    <xf numFmtId="3" fontId="0" fillId="0" borderId="0" xfId="0" applyNumberFormat="1"/>
    <xf numFmtId="3" fontId="0" fillId="0" borderId="24" xfId="0" applyNumberFormat="1" applyBorder="1"/>
    <xf numFmtId="3" fontId="0" fillId="0" borderId="38" xfId="0" applyNumberFormat="1" applyBorder="1"/>
    <xf numFmtId="3" fontId="0" fillId="0" borderId="0" xfId="0" applyNumberFormat="1" applyBorder="1"/>
    <xf numFmtId="164" fontId="5" fillId="2" borderId="4" xfId="2" applyNumberFormat="1" applyBorder="1" applyAlignment="1">
      <alignment horizontal="center" vertical="center" wrapText="1"/>
    </xf>
    <xf numFmtId="164" fontId="5" fillId="2" borderId="17" xfId="2" applyNumberFormat="1" applyBorder="1" applyAlignment="1">
      <alignment horizontal="center" vertical="center" wrapText="1"/>
    </xf>
    <xf numFmtId="164" fontId="6" fillId="0" borderId="8" xfId="1" applyNumberFormat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left" vertical="center" wrapText="1"/>
    </xf>
    <xf numFmtId="0" fontId="3" fillId="0" borderId="9" xfId="1" applyFont="1" applyFill="1" applyBorder="1" applyAlignment="1">
      <alignment horizontal="left" vertical="center" wrapText="1"/>
    </xf>
    <xf numFmtId="167" fontId="2" fillId="0" borderId="10" xfId="1" applyNumberFormat="1" applyFont="1" applyFill="1" applyBorder="1" applyAlignment="1">
      <alignment vertical="center"/>
    </xf>
    <xf numFmtId="166" fontId="2" fillId="0" borderId="37" xfId="1" applyNumberFormat="1" applyFont="1" applyFill="1" applyBorder="1" applyAlignment="1">
      <alignment horizontal="center" vertical="center"/>
    </xf>
    <xf numFmtId="164" fontId="3" fillId="0" borderId="10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64" fontId="6" fillId="0" borderId="25" xfId="1" applyNumberFormat="1" applyFont="1" applyFill="1" applyBorder="1" applyAlignment="1">
      <alignment horizontal="center" vertical="center" wrapText="1"/>
    </xf>
    <xf numFmtId="164" fontId="6" fillId="0" borderId="39" xfId="1" applyNumberFormat="1" applyFont="1" applyBorder="1" applyAlignment="1">
      <alignment horizontal="center" vertical="center"/>
    </xf>
    <xf numFmtId="1" fontId="12" fillId="5" borderId="9" xfId="5" quotePrefix="1" applyNumberFormat="1" applyFont="1" applyFill="1" applyBorder="1" applyAlignment="1">
      <alignment horizontal="center"/>
    </xf>
    <xf numFmtId="0" fontId="12" fillId="5" borderId="9" xfId="5" applyFont="1" applyFill="1" applyBorder="1" applyAlignment="1">
      <alignment wrapText="1"/>
    </xf>
    <xf numFmtId="0" fontId="0" fillId="0" borderId="0" xfId="0" quotePrefix="1" applyBorder="1"/>
    <xf numFmtId="0" fontId="3" fillId="0" borderId="9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168" fontId="2" fillId="0" borderId="9" xfId="1" applyNumberFormat="1" applyFont="1" applyFill="1" applyBorder="1" applyAlignment="1">
      <alignment horizontal="right" vertical="center"/>
    </xf>
    <xf numFmtId="168" fontId="2" fillId="0" borderId="9" xfId="1" applyNumberFormat="1" applyFont="1" applyFill="1" applyBorder="1" applyAlignment="1">
      <alignment horizontal="right" vertical="center" indent="6"/>
    </xf>
    <xf numFmtId="0" fontId="2" fillId="7" borderId="9" xfId="1" applyFont="1" applyFill="1" applyBorder="1" applyAlignment="1">
      <alignment horizontal="right" vertical="center"/>
    </xf>
    <xf numFmtId="0" fontId="2" fillId="7" borderId="9" xfId="1" applyFont="1" applyFill="1" applyBorder="1" applyAlignment="1">
      <alignment horizontal="right" vertical="center" indent="6"/>
    </xf>
    <xf numFmtId="0" fontId="1" fillId="7" borderId="1" xfId="1" applyFont="1" applyFill="1" applyBorder="1" applyAlignment="1">
      <alignment horizontal="left" vertical="center"/>
    </xf>
    <xf numFmtId="0" fontId="2" fillId="7" borderId="2" xfId="1" applyFont="1" applyFill="1" applyBorder="1" applyAlignment="1">
      <alignment horizontal="left" vertical="center"/>
    </xf>
    <xf numFmtId="3" fontId="2" fillId="7" borderId="2" xfId="1" applyNumberFormat="1" applyFont="1" applyFill="1" applyBorder="1" applyAlignment="1">
      <alignment horizontal="left" vertical="center"/>
    </xf>
    <xf numFmtId="165" fontId="2" fillId="7" borderId="3" xfId="1" applyNumberFormat="1" applyFont="1" applyFill="1" applyBorder="1" applyAlignment="1">
      <alignment horizontal="left" vertical="center"/>
    </xf>
    <xf numFmtId="0" fontId="4" fillId="7" borderId="4" xfId="1" applyFont="1" applyFill="1" applyBorder="1" applyAlignment="1">
      <alignment horizontal="left" vertical="center" wrapText="1"/>
    </xf>
    <xf numFmtId="0" fontId="4" fillId="7" borderId="4" xfId="1" applyFont="1" applyFill="1" applyBorder="1" applyAlignment="1">
      <alignment horizontal="left" vertical="center"/>
    </xf>
    <xf numFmtId="0" fontId="4" fillId="7" borderId="5" xfId="1" applyFont="1" applyFill="1" applyBorder="1" applyAlignment="1">
      <alignment horizontal="left" vertical="center"/>
    </xf>
    <xf numFmtId="0" fontId="4" fillId="7" borderId="6" xfId="1" applyFont="1" applyFill="1" applyBorder="1" applyAlignment="1">
      <alignment horizontal="center" vertical="center" wrapText="1"/>
    </xf>
    <xf numFmtId="0" fontId="4" fillId="7" borderId="36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left" vertical="center" wrapText="1"/>
    </xf>
    <xf numFmtId="0" fontId="6" fillId="7" borderId="2" xfId="1" applyFont="1" applyFill="1" applyBorder="1" applyAlignment="1">
      <alignment horizontal="left" vertical="center"/>
    </xf>
    <xf numFmtId="0" fontId="4" fillId="7" borderId="2" xfId="1" applyFont="1" applyFill="1" applyBorder="1" applyAlignment="1">
      <alignment horizontal="right" vertical="center" wrapText="1"/>
    </xf>
    <xf numFmtId="167" fontId="4" fillId="7" borderId="14" xfId="1" applyNumberFormat="1" applyFont="1" applyFill="1" applyBorder="1" applyAlignment="1">
      <alignment vertical="center"/>
    </xf>
    <xf numFmtId="0" fontId="0" fillId="7" borderId="0" xfId="0" applyFill="1"/>
    <xf numFmtId="0" fontId="0" fillId="7" borderId="24" xfId="0" applyFill="1" applyBorder="1"/>
    <xf numFmtId="0" fontId="0" fillId="0" borderId="40" xfId="0" applyBorder="1"/>
    <xf numFmtId="3" fontId="0" fillId="0" borderId="40" xfId="0" applyNumberFormat="1" applyBorder="1"/>
    <xf numFmtId="0" fontId="17" fillId="0" borderId="0" xfId="0" applyFont="1"/>
    <xf numFmtId="3" fontId="17" fillId="0" borderId="0" xfId="0" applyNumberFormat="1" applyFont="1"/>
    <xf numFmtId="164" fontId="5" fillId="2" borderId="8" xfId="2" applyNumberFormat="1" applyBorder="1" applyAlignment="1">
      <alignment horizontal="center" vertical="center" wrapText="1"/>
    </xf>
    <xf numFmtId="164" fontId="5" fillId="2" borderId="11" xfId="2" applyNumberForma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3" fillId="0" borderId="15" xfId="1" applyFont="1" applyFill="1" applyBorder="1" applyAlignment="1">
      <alignment horizontal="left" vertical="center" wrapText="1"/>
    </xf>
    <xf numFmtId="167" fontId="2" fillId="0" borderId="41" xfId="1" applyNumberFormat="1" applyFont="1" applyFill="1" applyBorder="1" applyAlignment="1">
      <alignment vertical="center"/>
    </xf>
    <xf numFmtId="164" fontId="5" fillId="2" borderId="7" xfId="2" applyNumberFormat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6" fontId="2" fillId="0" borderId="43" xfId="1" applyNumberFormat="1" applyFont="1" applyFill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 vertical="center"/>
    </xf>
    <xf numFmtId="164" fontId="6" fillId="0" borderId="42" xfId="1" applyNumberFormat="1" applyFont="1" applyFill="1" applyBorder="1" applyAlignment="1">
      <alignment horizontal="center" vertical="center"/>
    </xf>
    <xf numFmtId="0" fontId="3" fillId="7" borderId="22" xfId="1" applyFont="1" applyFill="1" applyBorder="1" applyAlignment="1">
      <alignment horizontal="center" vertical="center"/>
    </xf>
    <xf numFmtId="0" fontId="3" fillId="7" borderId="11" xfId="1" applyFont="1" applyFill="1" applyBorder="1" applyAlignment="1">
      <alignment horizontal="center" vertical="center"/>
    </xf>
  </cellXfs>
  <cellStyles count="8">
    <cellStyle name="Halb 2" xfId="2"/>
    <cellStyle name="Neutraalne 2" xfId="6"/>
    <cellStyle name="Normaallaad" xfId="0" builtinId="0"/>
    <cellStyle name="Normaallaad 10" xfId="7"/>
    <cellStyle name="Normaallaad 2" xfId="1"/>
    <cellStyle name="Normaallaad 3" xfId="5"/>
    <cellStyle name="Protsent 2" xfId="3"/>
    <cellStyle name="Valuuta 2" xfId="4"/>
  </cellStyles>
  <dxfs count="1">
    <dxf>
      <fill>
        <patternFill patternType="solid">
          <fgColor rgb="FFFFC7CE"/>
          <bgColor rgb="FFFFFFFF"/>
        </patternFill>
      </fill>
    </dxf>
  </dxfs>
  <tableStyles count="0" defaultTableStyle="TableStyleMedium2" defaultPivotStyle="PivotStyleLight16"/>
  <colors>
    <mruColors>
      <color rgb="FF66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7"/>
  <sheetViews>
    <sheetView topLeftCell="A28" zoomScale="70" zoomScaleNormal="70" zoomScaleSheetLayoutView="70" workbookViewId="0">
      <selection activeCell="G86" sqref="G86"/>
    </sheetView>
  </sheetViews>
  <sheetFormatPr defaultRowHeight="15.75" x14ac:dyDescent="0.25"/>
  <cols>
    <col min="1" max="1" width="15.7109375" style="6" customWidth="1"/>
    <col min="2" max="2" width="53" style="6" customWidth="1"/>
    <col min="3" max="3" width="58.7109375" style="6" customWidth="1"/>
    <col min="4" max="4" width="12.85546875" style="14" customWidth="1"/>
    <col min="5" max="5" width="16.7109375" style="5" customWidth="1"/>
    <col min="6" max="6" width="14.85546875" style="5" customWidth="1"/>
    <col min="7" max="7" width="13.5703125" style="6" bestFit="1" customWidth="1"/>
    <col min="8" max="8" width="39.28515625" style="6" bestFit="1" customWidth="1"/>
    <col min="9" max="256" width="9.140625" style="6"/>
    <col min="257" max="257" width="15.7109375" style="6" customWidth="1"/>
    <col min="258" max="258" width="53" style="6" customWidth="1"/>
    <col min="259" max="259" width="58.7109375" style="6" customWidth="1"/>
    <col min="260" max="260" width="12.85546875" style="6" customWidth="1"/>
    <col min="261" max="261" width="16.7109375" style="6" customWidth="1"/>
    <col min="262" max="262" width="14.85546875" style="6" customWidth="1"/>
    <col min="263" max="263" width="13.5703125" style="6" bestFit="1" customWidth="1"/>
    <col min="264" max="264" width="39.28515625" style="6" bestFit="1" customWidth="1"/>
    <col min="265" max="512" width="9.140625" style="6"/>
    <col min="513" max="513" width="15.7109375" style="6" customWidth="1"/>
    <col min="514" max="514" width="53" style="6" customWidth="1"/>
    <col min="515" max="515" width="58.7109375" style="6" customWidth="1"/>
    <col min="516" max="516" width="12.85546875" style="6" customWidth="1"/>
    <col min="517" max="517" width="16.7109375" style="6" customWidth="1"/>
    <col min="518" max="518" width="14.85546875" style="6" customWidth="1"/>
    <col min="519" max="519" width="13.5703125" style="6" bestFit="1" customWidth="1"/>
    <col min="520" max="520" width="39.28515625" style="6" bestFit="1" customWidth="1"/>
    <col min="521" max="768" width="9.140625" style="6"/>
    <col min="769" max="769" width="15.7109375" style="6" customWidth="1"/>
    <col min="770" max="770" width="53" style="6" customWidth="1"/>
    <col min="771" max="771" width="58.7109375" style="6" customWidth="1"/>
    <col min="772" max="772" width="12.85546875" style="6" customWidth="1"/>
    <col min="773" max="773" width="16.7109375" style="6" customWidth="1"/>
    <col min="774" max="774" width="14.85546875" style="6" customWidth="1"/>
    <col min="775" max="775" width="13.5703125" style="6" bestFit="1" customWidth="1"/>
    <col min="776" max="776" width="39.28515625" style="6" bestFit="1" customWidth="1"/>
    <col min="777" max="1024" width="9.140625" style="6"/>
    <col min="1025" max="1025" width="15.7109375" style="6" customWidth="1"/>
    <col min="1026" max="1026" width="53" style="6" customWidth="1"/>
    <col min="1027" max="1027" width="58.7109375" style="6" customWidth="1"/>
    <col min="1028" max="1028" width="12.85546875" style="6" customWidth="1"/>
    <col min="1029" max="1029" width="16.7109375" style="6" customWidth="1"/>
    <col min="1030" max="1030" width="14.85546875" style="6" customWidth="1"/>
    <col min="1031" max="1031" width="13.5703125" style="6" bestFit="1" customWidth="1"/>
    <col min="1032" max="1032" width="39.28515625" style="6" bestFit="1" customWidth="1"/>
    <col min="1033" max="1280" width="9.140625" style="6"/>
    <col min="1281" max="1281" width="15.7109375" style="6" customWidth="1"/>
    <col min="1282" max="1282" width="53" style="6" customWidth="1"/>
    <col min="1283" max="1283" width="58.7109375" style="6" customWidth="1"/>
    <col min="1284" max="1284" width="12.85546875" style="6" customWidth="1"/>
    <col min="1285" max="1285" width="16.7109375" style="6" customWidth="1"/>
    <col min="1286" max="1286" width="14.85546875" style="6" customWidth="1"/>
    <col min="1287" max="1287" width="13.5703125" style="6" bestFit="1" customWidth="1"/>
    <col min="1288" max="1288" width="39.28515625" style="6" bestFit="1" customWidth="1"/>
    <col min="1289" max="1536" width="9.140625" style="6"/>
    <col min="1537" max="1537" width="15.7109375" style="6" customWidth="1"/>
    <col min="1538" max="1538" width="53" style="6" customWidth="1"/>
    <col min="1539" max="1539" width="58.7109375" style="6" customWidth="1"/>
    <col min="1540" max="1540" width="12.85546875" style="6" customWidth="1"/>
    <col min="1541" max="1541" width="16.7109375" style="6" customWidth="1"/>
    <col min="1542" max="1542" width="14.85546875" style="6" customWidth="1"/>
    <col min="1543" max="1543" width="13.5703125" style="6" bestFit="1" customWidth="1"/>
    <col min="1544" max="1544" width="39.28515625" style="6" bestFit="1" customWidth="1"/>
    <col min="1545" max="1792" width="9.140625" style="6"/>
    <col min="1793" max="1793" width="15.7109375" style="6" customWidth="1"/>
    <col min="1794" max="1794" width="53" style="6" customWidth="1"/>
    <col min="1795" max="1795" width="58.7109375" style="6" customWidth="1"/>
    <col min="1796" max="1796" width="12.85546875" style="6" customWidth="1"/>
    <col min="1797" max="1797" width="16.7109375" style="6" customWidth="1"/>
    <col min="1798" max="1798" width="14.85546875" style="6" customWidth="1"/>
    <col min="1799" max="1799" width="13.5703125" style="6" bestFit="1" customWidth="1"/>
    <col min="1800" max="1800" width="39.28515625" style="6" bestFit="1" customWidth="1"/>
    <col min="1801" max="2048" width="9.140625" style="6"/>
    <col min="2049" max="2049" width="15.7109375" style="6" customWidth="1"/>
    <col min="2050" max="2050" width="53" style="6" customWidth="1"/>
    <col min="2051" max="2051" width="58.7109375" style="6" customWidth="1"/>
    <col min="2052" max="2052" width="12.85546875" style="6" customWidth="1"/>
    <col min="2053" max="2053" width="16.7109375" style="6" customWidth="1"/>
    <col min="2054" max="2054" width="14.85546875" style="6" customWidth="1"/>
    <col min="2055" max="2055" width="13.5703125" style="6" bestFit="1" customWidth="1"/>
    <col min="2056" max="2056" width="39.28515625" style="6" bestFit="1" customWidth="1"/>
    <col min="2057" max="2304" width="9.140625" style="6"/>
    <col min="2305" max="2305" width="15.7109375" style="6" customWidth="1"/>
    <col min="2306" max="2306" width="53" style="6" customWidth="1"/>
    <col min="2307" max="2307" width="58.7109375" style="6" customWidth="1"/>
    <col min="2308" max="2308" width="12.85546875" style="6" customWidth="1"/>
    <col min="2309" max="2309" width="16.7109375" style="6" customWidth="1"/>
    <col min="2310" max="2310" width="14.85546875" style="6" customWidth="1"/>
    <col min="2311" max="2311" width="13.5703125" style="6" bestFit="1" customWidth="1"/>
    <col min="2312" max="2312" width="39.28515625" style="6" bestFit="1" customWidth="1"/>
    <col min="2313" max="2560" width="9.140625" style="6"/>
    <col min="2561" max="2561" width="15.7109375" style="6" customWidth="1"/>
    <col min="2562" max="2562" width="53" style="6" customWidth="1"/>
    <col min="2563" max="2563" width="58.7109375" style="6" customWidth="1"/>
    <col min="2564" max="2564" width="12.85546875" style="6" customWidth="1"/>
    <col min="2565" max="2565" width="16.7109375" style="6" customWidth="1"/>
    <col min="2566" max="2566" width="14.85546875" style="6" customWidth="1"/>
    <col min="2567" max="2567" width="13.5703125" style="6" bestFit="1" customWidth="1"/>
    <col min="2568" max="2568" width="39.28515625" style="6" bestFit="1" customWidth="1"/>
    <col min="2569" max="2816" width="9.140625" style="6"/>
    <col min="2817" max="2817" width="15.7109375" style="6" customWidth="1"/>
    <col min="2818" max="2818" width="53" style="6" customWidth="1"/>
    <col min="2819" max="2819" width="58.7109375" style="6" customWidth="1"/>
    <col min="2820" max="2820" width="12.85546875" style="6" customWidth="1"/>
    <col min="2821" max="2821" width="16.7109375" style="6" customWidth="1"/>
    <col min="2822" max="2822" width="14.85546875" style="6" customWidth="1"/>
    <col min="2823" max="2823" width="13.5703125" style="6" bestFit="1" customWidth="1"/>
    <col min="2824" max="2824" width="39.28515625" style="6" bestFit="1" customWidth="1"/>
    <col min="2825" max="3072" width="9.140625" style="6"/>
    <col min="3073" max="3073" width="15.7109375" style="6" customWidth="1"/>
    <col min="3074" max="3074" width="53" style="6" customWidth="1"/>
    <col min="3075" max="3075" width="58.7109375" style="6" customWidth="1"/>
    <col min="3076" max="3076" width="12.85546875" style="6" customWidth="1"/>
    <col min="3077" max="3077" width="16.7109375" style="6" customWidth="1"/>
    <col min="3078" max="3078" width="14.85546875" style="6" customWidth="1"/>
    <col min="3079" max="3079" width="13.5703125" style="6" bestFit="1" customWidth="1"/>
    <col min="3080" max="3080" width="39.28515625" style="6" bestFit="1" customWidth="1"/>
    <col min="3081" max="3328" width="9.140625" style="6"/>
    <col min="3329" max="3329" width="15.7109375" style="6" customWidth="1"/>
    <col min="3330" max="3330" width="53" style="6" customWidth="1"/>
    <col min="3331" max="3331" width="58.7109375" style="6" customWidth="1"/>
    <col min="3332" max="3332" width="12.85546875" style="6" customWidth="1"/>
    <col min="3333" max="3333" width="16.7109375" style="6" customWidth="1"/>
    <col min="3334" max="3334" width="14.85546875" style="6" customWidth="1"/>
    <col min="3335" max="3335" width="13.5703125" style="6" bestFit="1" customWidth="1"/>
    <col min="3336" max="3336" width="39.28515625" style="6" bestFit="1" customWidth="1"/>
    <col min="3337" max="3584" width="9.140625" style="6"/>
    <col min="3585" max="3585" width="15.7109375" style="6" customWidth="1"/>
    <col min="3586" max="3586" width="53" style="6" customWidth="1"/>
    <col min="3587" max="3587" width="58.7109375" style="6" customWidth="1"/>
    <col min="3588" max="3588" width="12.85546875" style="6" customWidth="1"/>
    <col min="3589" max="3589" width="16.7109375" style="6" customWidth="1"/>
    <col min="3590" max="3590" width="14.85546875" style="6" customWidth="1"/>
    <col min="3591" max="3591" width="13.5703125" style="6" bestFit="1" customWidth="1"/>
    <col min="3592" max="3592" width="39.28515625" style="6" bestFit="1" customWidth="1"/>
    <col min="3593" max="3840" width="9.140625" style="6"/>
    <col min="3841" max="3841" width="15.7109375" style="6" customWidth="1"/>
    <col min="3842" max="3842" width="53" style="6" customWidth="1"/>
    <col min="3843" max="3843" width="58.7109375" style="6" customWidth="1"/>
    <col min="3844" max="3844" width="12.85546875" style="6" customWidth="1"/>
    <col min="3845" max="3845" width="16.7109375" style="6" customWidth="1"/>
    <col min="3846" max="3846" width="14.85546875" style="6" customWidth="1"/>
    <col min="3847" max="3847" width="13.5703125" style="6" bestFit="1" customWidth="1"/>
    <col min="3848" max="3848" width="39.28515625" style="6" bestFit="1" customWidth="1"/>
    <col min="3849" max="4096" width="9.140625" style="6"/>
    <col min="4097" max="4097" width="15.7109375" style="6" customWidth="1"/>
    <col min="4098" max="4098" width="53" style="6" customWidth="1"/>
    <col min="4099" max="4099" width="58.7109375" style="6" customWidth="1"/>
    <col min="4100" max="4100" width="12.85546875" style="6" customWidth="1"/>
    <col min="4101" max="4101" width="16.7109375" style="6" customWidth="1"/>
    <col min="4102" max="4102" width="14.85546875" style="6" customWidth="1"/>
    <col min="4103" max="4103" width="13.5703125" style="6" bestFit="1" customWidth="1"/>
    <col min="4104" max="4104" width="39.28515625" style="6" bestFit="1" customWidth="1"/>
    <col min="4105" max="4352" width="9.140625" style="6"/>
    <col min="4353" max="4353" width="15.7109375" style="6" customWidth="1"/>
    <col min="4354" max="4354" width="53" style="6" customWidth="1"/>
    <col min="4355" max="4355" width="58.7109375" style="6" customWidth="1"/>
    <col min="4356" max="4356" width="12.85546875" style="6" customWidth="1"/>
    <col min="4357" max="4357" width="16.7109375" style="6" customWidth="1"/>
    <col min="4358" max="4358" width="14.85546875" style="6" customWidth="1"/>
    <col min="4359" max="4359" width="13.5703125" style="6" bestFit="1" customWidth="1"/>
    <col min="4360" max="4360" width="39.28515625" style="6" bestFit="1" customWidth="1"/>
    <col min="4361" max="4608" width="9.140625" style="6"/>
    <col min="4609" max="4609" width="15.7109375" style="6" customWidth="1"/>
    <col min="4610" max="4610" width="53" style="6" customWidth="1"/>
    <col min="4611" max="4611" width="58.7109375" style="6" customWidth="1"/>
    <col min="4612" max="4612" width="12.85546875" style="6" customWidth="1"/>
    <col min="4613" max="4613" width="16.7109375" style="6" customWidth="1"/>
    <col min="4614" max="4614" width="14.85546875" style="6" customWidth="1"/>
    <col min="4615" max="4615" width="13.5703125" style="6" bestFit="1" customWidth="1"/>
    <col min="4616" max="4616" width="39.28515625" style="6" bestFit="1" customWidth="1"/>
    <col min="4617" max="4864" width="9.140625" style="6"/>
    <col min="4865" max="4865" width="15.7109375" style="6" customWidth="1"/>
    <col min="4866" max="4866" width="53" style="6" customWidth="1"/>
    <col min="4867" max="4867" width="58.7109375" style="6" customWidth="1"/>
    <col min="4868" max="4868" width="12.85546875" style="6" customWidth="1"/>
    <col min="4869" max="4869" width="16.7109375" style="6" customWidth="1"/>
    <col min="4870" max="4870" width="14.85546875" style="6" customWidth="1"/>
    <col min="4871" max="4871" width="13.5703125" style="6" bestFit="1" customWidth="1"/>
    <col min="4872" max="4872" width="39.28515625" style="6" bestFit="1" customWidth="1"/>
    <col min="4873" max="5120" width="9.140625" style="6"/>
    <col min="5121" max="5121" width="15.7109375" style="6" customWidth="1"/>
    <col min="5122" max="5122" width="53" style="6" customWidth="1"/>
    <col min="5123" max="5123" width="58.7109375" style="6" customWidth="1"/>
    <col min="5124" max="5124" width="12.85546875" style="6" customWidth="1"/>
    <col min="5125" max="5125" width="16.7109375" style="6" customWidth="1"/>
    <col min="5126" max="5126" width="14.85546875" style="6" customWidth="1"/>
    <col min="5127" max="5127" width="13.5703125" style="6" bestFit="1" customWidth="1"/>
    <col min="5128" max="5128" width="39.28515625" style="6" bestFit="1" customWidth="1"/>
    <col min="5129" max="5376" width="9.140625" style="6"/>
    <col min="5377" max="5377" width="15.7109375" style="6" customWidth="1"/>
    <col min="5378" max="5378" width="53" style="6" customWidth="1"/>
    <col min="5379" max="5379" width="58.7109375" style="6" customWidth="1"/>
    <col min="5380" max="5380" width="12.85546875" style="6" customWidth="1"/>
    <col min="5381" max="5381" width="16.7109375" style="6" customWidth="1"/>
    <col min="5382" max="5382" width="14.85546875" style="6" customWidth="1"/>
    <col min="5383" max="5383" width="13.5703125" style="6" bestFit="1" customWidth="1"/>
    <col min="5384" max="5384" width="39.28515625" style="6" bestFit="1" customWidth="1"/>
    <col min="5385" max="5632" width="9.140625" style="6"/>
    <col min="5633" max="5633" width="15.7109375" style="6" customWidth="1"/>
    <col min="5634" max="5634" width="53" style="6" customWidth="1"/>
    <col min="5635" max="5635" width="58.7109375" style="6" customWidth="1"/>
    <col min="5636" max="5636" width="12.85546875" style="6" customWidth="1"/>
    <col min="5637" max="5637" width="16.7109375" style="6" customWidth="1"/>
    <col min="5638" max="5638" width="14.85546875" style="6" customWidth="1"/>
    <col min="5639" max="5639" width="13.5703125" style="6" bestFit="1" customWidth="1"/>
    <col min="5640" max="5640" width="39.28515625" style="6" bestFit="1" customWidth="1"/>
    <col min="5641" max="5888" width="9.140625" style="6"/>
    <col min="5889" max="5889" width="15.7109375" style="6" customWidth="1"/>
    <col min="5890" max="5890" width="53" style="6" customWidth="1"/>
    <col min="5891" max="5891" width="58.7109375" style="6" customWidth="1"/>
    <col min="5892" max="5892" width="12.85546875" style="6" customWidth="1"/>
    <col min="5893" max="5893" width="16.7109375" style="6" customWidth="1"/>
    <col min="5894" max="5894" width="14.85546875" style="6" customWidth="1"/>
    <col min="5895" max="5895" width="13.5703125" style="6" bestFit="1" customWidth="1"/>
    <col min="5896" max="5896" width="39.28515625" style="6" bestFit="1" customWidth="1"/>
    <col min="5897" max="6144" width="9.140625" style="6"/>
    <col min="6145" max="6145" width="15.7109375" style="6" customWidth="1"/>
    <col min="6146" max="6146" width="53" style="6" customWidth="1"/>
    <col min="6147" max="6147" width="58.7109375" style="6" customWidth="1"/>
    <col min="6148" max="6148" width="12.85546875" style="6" customWidth="1"/>
    <col min="6149" max="6149" width="16.7109375" style="6" customWidth="1"/>
    <col min="6150" max="6150" width="14.85546875" style="6" customWidth="1"/>
    <col min="6151" max="6151" width="13.5703125" style="6" bestFit="1" customWidth="1"/>
    <col min="6152" max="6152" width="39.28515625" style="6" bestFit="1" customWidth="1"/>
    <col min="6153" max="6400" width="9.140625" style="6"/>
    <col min="6401" max="6401" width="15.7109375" style="6" customWidth="1"/>
    <col min="6402" max="6402" width="53" style="6" customWidth="1"/>
    <col min="6403" max="6403" width="58.7109375" style="6" customWidth="1"/>
    <col min="6404" max="6404" width="12.85546875" style="6" customWidth="1"/>
    <col min="6405" max="6405" width="16.7109375" style="6" customWidth="1"/>
    <col min="6406" max="6406" width="14.85546875" style="6" customWidth="1"/>
    <col min="6407" max="6407" width="13.5703125" style="6" bestFit="1" customWidth="1"/>
    <col min="6408" max="6408" width="39.28515625" style="6" bestFit="1" customWidth="1"/>
    <col min="6409" max="6656" width="9.140625" style="6"/>
    <col min="6657" max="6657" width="15.7109375" style="6" customWidth="1"/>
    <col min="6658" max="6658" width="53" style="6" customWidth="1"/>
    <col min="6659" max="6659" width="58.7109375" style="6" customWidth="1"/>
    <col min="6660" max="6660" width="12.85546875" style="6" customWidth="1"/>
    <col min="6661" max="6661" width="16.7109375" style="6" customWidth="1"/>
    <col min="6662" max="6662" width="14.85546875" style="6" customWidth="1"/>
    <col min="6663" max="6663" width="13.5703125" style="6" bestFit="1" customWidth="1"/>
    <col min="6664" max="6664" width="39.28515625" style="6" bestFit="1" customWidth="1"/>
    <col min="6665" max="6912" width="9.140625" style="6"/>
    <col min="6913" max="6913" width="15.7109375" style="6" customWidth="1"/>
    <col min="6914" max="6914" width="53" style="6" customWidth="1"/>
    <col min="6915" max="6915" width="58.7109375" style="6" customWidth="1"/>
    <col min="6916" max="6916" width="12.85546875" style="6" customWidth="1"/>
    <col min="6917" max="6917" width="16.7109375" style="6" customWidth="1"/>
    <col min="6918" max="6918" width="14.85546875" style="6" customWidth="1"/>
    <col min="6919" max="6919" width="13.5703125" style="6" bestFit="1" customWidth="1"/>
    <col min="6920" max="6920" width="39.28515625" style="6" bestFit="1" customWidth="1"/>
    <col min="6921" max="7168" width="9.140625" style="6"/>
    <col min="7169" max="7169" width="15.7109375" style="6" customWidth="1"/>
    <col min="7170" max="7170" width="53" style="6" customWidth="1"/>
    <col min="7171" max="7171" width="58.7109375" style="6" customWidth="1"/>
    <col min="7172" max="7172" width="12.85546875" style="6" customWidth="1"/>
    <col min="7173" max="7173" width="16.7109375" style="6" customWidth="1"/>
    <col min="7174" max="7174" width="14.85546875" style="6" customWidth="1"/>
    <col min="7175" max="7175" width="13.5703125" style="6" bestFit="1" customWidth="1"/>
    <col min="7176" max="7176" width="39.28515625" style="6" bestFit="1" customWidth="1"/>
    <col min="7177" max="7424" width="9.140625" style="6"/>
    <col min="7425" max="7425" width="15.7109375" style="6" customWidth="1"/>
    <col min="7426" max="7426" width="53" style="6" customWidth="1"/>
    <col min="7427" max="7427" width="58.7109375" style="6" customWidth="1"/>
    <col min="7428" max="7428" width="12.85546875" style="6" customWidth="1"/>
    <col min="7429" max="7429" width="16.7109375" style="6" customWidth="1"/>
    <col min="7430" max="7430" width="14.85546875" style="6" customWidth="1"/>
    <col min="7431" max="7431" width="13.5703125" style="6" bestFit="1" customWidth="1"/>
    <col min="7432" max="7432" width="39.28515625" style="6" bestFit="1" customWidth="1"/>
    <col min="7433" max="7680" width="9.140625" style="6"/>
    <col min="7681" max="7681" width="15.7109375" style="6" customWidth="1"/>
    <col min="7682" max="7682" width="53" style="6" customWidth="1"/>
    <col min="7683" max="7683" width="58.7109375" style="6" customWidth="1"/>
    <col min="7684" max="7684" width="12.85546875" style="6" customWidth="1"/>
    <col min="7685" max="7685" width="16.7109375" style="6" customWidth="1"/>
    <col min="7686" max="7686" width="14.85546875" style="6" customWidth="1"/>
    <col min="7687" max="7687" width="13.5703125" style="6" bestFit="1" customWidth="1"/>
    <col min="7688" max="7688" width="39.28515625" style="6" bestFit="1" customWidth="1"/>
    <col min="7689" max="7936" width="9.140625" style="6"/>
    <col min="7937" max="7937" width="15.7109375" style="6" customWidth="1"/>
    <col min="7938" max="7938" width="53" style="6" customWidth="1"/>
    <col min="7939" max="7939" width="58.7109375" style="6" customWidth="1"/>
    <col min="7940" max="7940" width="12.85546875" style="6" customWidth="1"/>
    <col min="7941" max="7941" width="16.7109375" style="6" customWidth="1"/>
    <col min="7942" max="7942" width="14.85546875" style="6" customWidth="1"/>
    <col min="7943" max="7943" width="13.5703125" style="6" bestFit="1" customWidth="1"/>
    <col min="7944" max="7944" width="39.28515625" style="6" bestFit="1" customWidth="1"/>
    <col min="7945" max="8192" width="9.140625" style="6"/>
    <col min="8193" max="8193" width="15.7109375" style="6" customWidth="1"/>
    <col min="8194" max="8194" width="53" style="6" customWidth="1"/>
    <col min="8195" max="8195" width="58.7109375" style="6" customWidth="1"/>
    <col min="8196" max="8196" width="12.85546875" style="6" customWidth="1"/>
    <col min="8197" max="8197" width="16.7109375" style="6" customWidth="1"/>
    <col min="8198" max="8198" width="14.85546875" style="6" customWidth="1"/>
    <col min="8199" max="8199" width="13.5703125" style="6" bestFit="1" customWidth="1"/>
    <col min="8200" max="8200" width="39.28515625" style="6" bestFit="1" customWidth="1"/>
    <col min="8201" max="8448" width="9.140625" style="6"/>
    <col min="8449" max="8449" width="15.7109375" style="6" customWidth="1"/>
    <col min="8450" max="8450" width="53" style="6" customWidth="1"/>
    <col min="8451" max="8451" width="58.7109375" style="6" customWidth="1"/>
    <col min="8452" max="8452" width="12.85546875" style="6" customWidth="1"/>
    <col min="8453" max="8453" width="16.7109375" style="6" customWidth="1"/>
    <col min="8454" max="8454" width="14.85546875" style="6" customWidth="1"/>
    <col min="8455" max="8455" width="13.5703125" style="6" bestFit="1" customWidth="1"/>
    <col min="8456" max="8456" width="39.28515625" style="6" bestFit="1" customWidth="1"/>
    <col min="8457" max="8704" width="9.140625" style="6"/>
    <col min="8705" max="8705" width="15.7109375" style="6" customWidth="1"/>
    <col min="8706" max="8706" width="53" style="6" customWidth="1"/>
    <col min="8707" max="8707" width="58.7109375" style="6" customWidth="1"/>
    <col min="8708" max="8708" width="12.85546875" style="6" customWidth="1"/>
    <col min="8709" max="8709" width="16.7109375" style="6" customWidth="1"/>
    <col min="8710" max="8710" width="14.85546875" style="6" customWidth="1"/>
    <col min="8711" max="8711" width="13.5703125" style="6" bestFit="1" customWidth="1"/>
    <col min="8712" max="8712" width="39.28515625" style="6" bestFit="1" customWidth="1"/>
    <col min="8713" max="8960" width="9.140625" style="6"/>
    <col min="8961" max="8961" width="15.7109375" style="6" customWidth="1"/>
    <col min="8962" max="8962" width="53" style="6" customWidth="1"/>
    <col min="8963" max="8963" width="58.7109375" style="6" customWidth="1"/>
    <col min="8964" max="8964" width="12.85546875" style="6" customWidth="1"/>
    <col min="8965" max="8965" width="16.7109375" style="6" customWidth="1"/>
    <col min="8966" max="8966" width="14.85546875" style="6" customWidth="1"/>
    <col min="8967" max="8967" width="13.5703125" style="6" bestFit="1" customWidth="1"/>
    <col min="8968" max="8968" width="39.28515625" style="6" bestFit="1" customWidth="1"/>
    <col min="8969" max="9216" width="9.140625" style="6"/>
    <col min="9217" max="9217" width="15.7109375" style="6" customWidth="1"/>
    <col min="9218" max="9218" width="53" style="6" customWidth="1"/>
    <col min="9219" max="9219" width="58.7109375" style="6" customWidth="1"/>
    <col min="9220" max="9220" width="12.85546875" style="6" customWidth="1"/>
    <col min="9221" max="9221" width="16.7109375" style="6" customWidth="1"/>
    <col min="9222" max="9222" width="14.85546875" style="6" customWidth="1"/>
    <col min="9223" max="9223" width="13.5703125" style="6" bestFit="1" customWidth="1"/>
    <col min="9224" max="9224" width="39.28515625" style="6" bestFit="1" customWidth="1"/>
    <col min="9225" max="9472" width="9.140625" style="6"/>
    <col min="9473" max="9473" width="15.7109375" style="6" customWidth="1"/>
    <col min="9474" max="9474" width="53" style="6" customWidth="1"/>
    <col min="9475" max="9475" width="58.7109375" style="6" customWidth="1"/>
    <col min="9476" max="9476" width="12.85546875" style="6" customWidth="1"/>
    <col min="9477" max="9477" width="16.7109375" style="6" customWidth="1"/>
    <col min="9478" max="9478" width="14.85546875" style="6" customWidth="1"/>
    <col min="9479" max="9479" width="13.5703125" style="6" bestFit="1" customWidth="1"/>
    <col min="9480" max="9480" width="39.28515625" style="6" bestFit="1" customWidth="1"/>
    <col min="9481" max="9728" width="9.140625" style="6"/>
    <col min="9729" max="9729" width="15.7109375" style="6" customWidth="1"/>
    <col min="9730" max="9730" width="53" style="6" customWidth="1"/>
    <col min="9731" max="9731" width="58.7109375" style="6" customWidth="1"/>
    <col min="9732" max="9732" width="12.85546875" style="6" customWidth="1"/>
    <col min="9733" max="9733" width="16.7109375" style="6" customWidth="1"/>
    <col min="9734" max="9734" width="14.85546875" style="6" customWidth="1"/>
    <col min="9735" max="9735" width="13.5703125" style="6" bestFit="1" customWidth="1"/>
    <col min="9736" max="9736" width="39.28515625" style="6" bestFit="1" customWidth="1"/>
    <col min="9737" max="9984" width="9.140625" style="6"/>
    <col min="9985" max="9985" width="15.7109375" style="6" customWidth="1"/>
    <col min="9986" max="9986" width="53" style="6" customWidth="1"/>
    <col min="9987" max="9987" width="58.7109375" style="6" customWidth="1"/>
    <col min="9988" max="9988" width="12.85546875" style="6" customWidth="1"/>
    <col min="9989" max="9989" width="16.7109375" style="6" customWidth="1"/>
    <col min="9990" max="9990" width="14.85546875" style="6" customWidth="1"/>
    <col min="9991" max="9991" width="13.5703125" style="6" bestFit="1" customWidth="1"/>
    <col min="9992" max="9992" width="39.28515625" style="6" bestFit="1" customWidth="1"/>
    <col min="9993" max="10240" width="9.140625" style="6"/>
    <col min="10241" max="10241" width="15.7109375" style="6" customWidth="1"/>
    <col min="10242" max="10242" width="53" style="6" customWidth="1"/>
    <col min="10243" max="10243" width="58.7109375" style="6" customWidth="1"/>
    <col min="10244" max="10244" width="12.85546875" style="6" customWidth="1"/>
    <col min="10245" max="10245" width="16.7109375" style="6" customWidth="1"/>
    <col min="10246" max="10246" width="14.85546875" style="6" customWidth="1"/>
    <col min="10247" max="10247" width="13.5703125" style="6" bestFit="1" customWidth="1"/>
    <col min="10248" max="10248" width="39.28515625" style="6" bestFit="1" customWidth="1"/>
    <col min="10249" max="10496" width="9.140625" style="6"/>
    <col min="10497" max="10497" width="15.7109375" style="6" customWidth="1"/>
    <col min="10498" max="10498" width="53" style="6" customWidth="1"/>
    <col min="10499" max="10499" width="58.7109375" style="6" customWidth="1"/>
    <col min="10500" max="10500" width="12.85546875" style="6" customWidth="1"/>
    <col min="10501" max="10501" width="16.7109375" style="6" customWidth="1"/>
    <col min="10502" max="10502" width="14.85546875" style="6" customWidth="1"/>
    <col min="10503" max="10503" width="13.5703125" style="6" bestFit="1" customWidth="1"/>
    <col min="10504" max="10504" width="39.28515625" style="6" bestFit="1" customWidth="1"/>
    <col min="10505" max="10752" width="9.140625" style="6"/>
    <col min="10753" max="10753" width="15.7109375" style="6" customWidth="1"/>
    <col min="10754" max="10754" width="53" style="6" customWidth="1"/>
    <col min="10755" max="10755" width="58.7109375" style="6" customWidth="1"/>
    <col min="10756" max="10756" width="12.85546875" style="6" customWidth="1"/>
    <col min="10757" max="10757" width="16.7109375" style="6" customWidth="1"/>
    <col min="10758" max="10758" width="14.85546875" style="6" customWidth="1"/>
    <col min="10759" max="10759" width="13.5703125" style="6" bestFit="1" customWidth="1"/>
    <col min="10760" max="10760" width="39.28515625" style="6" bestFit="1" customWidth="1"/>
    <col min="10761" max="11008" width="9.140625" style="6"/>
    <col min="11009" max="11009" width="15.7109375" style="6" customWidth="1"/>
    <col min="11010" max="11010" width="53" style="6" customWidth="1"/>
    <col min="11011" max="11011" width="58.7109375" style="6" customWidth="1"/>
    <col min="11012" max="11012" width="12.85546875" style="6" customWidth="1"/>
    <col min="11013" max="11013" width="16.7109375" style="6" customWidth="1"/>
    <col min="11014" max="11014" width="14.85546875" style="6" customWidth="1"/>
    <col min="11015" max="11015" width="13.5703125" style="6" bestFit="1" customWidth="1"/>
    <col min="11016" max="11016" width="39.28515625" style="6" bestFit="1" customWidth="1"/>
    <col min="11017" max="11264" width="9.140625" style="6"/>
    <col min="11265" max="11265" width="15.7109375" style="6" customWidth="1"/>
    <col min="11266" max="11266" width="53" style="6" customWidth="1"/>
    <col min="11267" max="11267" width="58.7109375" style="6" customWidth="1"/>
    <col min="11268" max="11268" width="12.85546875" style="6" customWidth="1"/>
    <col min="11269" max="11269" width="16.7109375" style="6" customWidth="1"/>
    <col min="11270" max="11270" width="14.85546875" style="6" customWidth="1"/>
    <col min="11271" max="11271" width="13.5703125" style="6" bestFit="1" customWidth="1"/>
    <col min="11272" max="11272" width="39.28515625" style="6" bestFit="1" customWidth="1"/>
    <col min="11273" max="11520" width="9.140625" style="6"/>
    <col min="11521" max="11521" width="15.7109375" style="6" customWidth="1"/>
    <col min="11522" max="11522" width="53" style="6" customWidth="1"/>
    <col min="11523" max="11523" width="58.7109375" style="6" customWidth="1"/>
    <col min="11524" max="11524" width="12.85546875" style="6" customWidth="1"/>
    <col min="11525" max="11525" width="16.7109375" style="6" customWidth="1"/>
    <col min="11526" max="11526" width="14.85546875" style="6" customWidth="1"/>
    <col min="11527" max="11527" width="13.5703125" style="6" bestFit="1" customWidth="1"/>
    <col min="11528" max="11528" width="39.28515625" style="6" bestFit="1" customWidth="1"/>
    <col min="11529" max="11776" width="9.140625" style="6"/>
    <col min="11777" max="11777" width="15.7109375" style="6" customWidth="1"/>
    <col min="11778" max="11778" width="53" style="6" customWidth="1"/>
    <col min="11779" max="11779" width="58.7109375" style="6" customWidth="1"/>
    <col min="11780" max="11780" width="12.85546875" style="6" customWidth="1"/>
    <col min="11781" max="11781" width="16.7109375" style="6" customWidth="1"/>
    <col min="11782" max="11782" width="14.85546875" style="6" customWidth="1"/>
    <col min="11783" max="11783" width="13.5703125" style="6" bestFit="1" customWidth="1"/>
    <col min="11784" max="11784" width="39.28515625" style="6" bestFit="1" customWidth="1"/>
    <col min="11785" max="12032" width="9.140625" style="6"/>
    <col min="12033" max="12033" width="15.7109375" style="6" customWidth="1"/>
    <col min="12034" max="12034" width="53" style="6" customWidth="1"/>
    <col min="12035" max="12035" width="58.7109375" style="6" customWidth="1"/>
    <col min="12036" max="12036" width="12.85546875" style="6" customWidth="1"/>
    <col min="12037" max="12037" width="16.7109375" style="6" customWidth="1"/>
    <col min="12038" max="12038" width="14.85546875" style="6" customWidth="1"/>
    <col min="12039" max="12039" width="13.5703125" style="6" bestFit="1" customWidth="1"/>
    <col min="12040" max="12040" width="39.28515625" style="6" bestFit="1" customWidth="1"/>
    <col min="12041" max="12288" width="9.140625" style="6"/>
    <col min="12289" max="12289" width="15.7109375" style="6" customWidth="1"/>
    <col min="12290" max="12290" width="53" style="6" customWidth="1"/>
    <col min="12291" max="12291" width="58.7109375" style="6" customWidth="1"/>
    <col min="12292" max="12292" width="12.85546875" style="6" customWidth="1"/>
    <col min="12293" max="12293" width="16.7109375" style="6" customWidth="1"/>
    <col min="12294" max="12294" width="14.85546875" style="6" customWidth="1"/>
    <col min="12295" max="12295" width="13.5703125" style="6" bestFit="1" customWidth="1"/>
    <col min="12296" max="12296" width="39.28515625" style="6" bestFit="1" customWidth="1"/>
    <col min="12297" max="12544" width="9.140625" style="6"/>
    <col min="12545" max="12545" width="15.7109375" style="6" customWidth="1"/>
    <col min="12546" max="12546" width="53" style="6" customWidth="1"/>
    <col min="12547" max="12547" width="58.7109375" style="6" customWidth="1"/>
    <col min="12548" max="12548" width="12.85546875" style="6" customWidth="1"/>
    <col min="12549" max="12549" width="16.7109375" style="6" customWidth="1"/>
    <col min="12550" max="12550" width="14.85546875" style="6" customWidth="1"/>
    <col min="12551" max="12551" width="13.5703125" style="6" bestFit="1" customWidth="1"/>
    <col min="12552" max="12552" width="39.28515625" style="6" bestFit="1" customWidth="1"/>
    <col min="12553" max="12800" width="9.140625" style="6"/>
    <col min="12801" max="12801" width="15.7109375" style="6" customWidth="1"/>
    <col min="12802" max="12802" width="53" style="6" customWidth="1"/>
    <col min="12803" max="12803" width="58.7109375" style="6" customWidth="1"/>
    <col min="12804" max="12804" width="12.85546875" style="6" customWidth="1"/>
    <col min="12805" max="12805" width="16.7109375" style="6" customWidth="1"/>
    <col min="12806" max="12806" width="14.85546875" style="6" customWidth="1"/>
    <col min="12807" max="12807" width="13.5703125" style="6" bestFit="1" customWidth="1"/>
    <col min="12808" max="12808" width="39.28515625" style="6" bestFit="1" customWidth="1"/>
    <col min="12809" max="13056" width="9.140625" style="6"/>
    <col min="13057" max="13057" width="15.7109375" style="6" customWidth="1"/>
    <col min="13058" max="13058" width="53" style="6" customWidth="1"/>
    <col min="13059" max="13059" width="58.7109375" style="6" customWidth="1"/>
    <col min="13060" max="13060" width="12.85546875" style="6" customWidth="1"/>
    <col min="13061" max="13061" width="16.7109375" style="6" customWidth="1"/>
    <col min="13062" max="13062" width="14.85546875" style="6" customWidth="1"/>
    <col min="13063" max="13063" width="13.5703125" style="6" bestFit="1" customWidth="1"/>
    <col min="13064" max="13064" width="39.28515625" style="6" bestFit="1" customWidth="1"/>
    <col min="13065" max="13312" width="9.140625" style="6"/>
    <col min="13313" max="13313" width="15.7109375" style="6" customWidth="1"/>
    <col min="13314" max="13314" width="53" style="6" customWidth="1"/>
    <col min="13315" max="13315" width="58.7109375" style="6" customWidth="1"/>
    <col min="13316" max="13316" width="12.85546875" style="6" customWidth="1"/>
    <col min="13317" max="13317" width="16.7109375" style="6" customWidth="1"/>
    <col min="13318" max="13318" width="14.85546875" style="6" customWidth="1"/>
    <col min="13319" max="13319" width="13.5703125" style="6" bestFit="1" customWidth="1"/>
    <col min="13320" max="13320" width="39.28515625" style="6" bestFit="1" customWidth="1"/>
    <col min="13321" max="13568" width="9.140625" style="6"/>
    <col min="13569" max="13569" width="15.7109375" style="6" customWidth="1"/>
    <col min="13570" max="13570" width="53" style="6" customWidth="1"/>
    <col min="13571" max="13571" width="58.7109375" style="6" customWidth="1"/>
    <col min="13572" max="13572" width="12.85546875" style="6" customWidth="1"/>
    <col min="13573" max="13573" width="16.7109375" style="6" customWidth="1"/>
    <col min="13574" max="13574" width="14.85546875" style="6" customWidth="1"/>
    <col min="13575" max="13575" width="13.5703125" style="6" bestFit="1" customWidth="1"/>
    <col min="13576" max="13576" width="39.28515625" style="6" bestFit="1" customWidth="1"/>
    <col min="13577" max="13824" width="9.140625" style="6"/>
    <col min="13825" max="13825" width="15.7109375" style="6" customWidth="1"/>
    <col min="13826" max="13826" width="53" style="6" customWidth="1"/>
    <col min="13827" max="13827" width="58.7109375" style="6" customWidth="1"/>
    <col min="13828" max="13828" width="12.85546875" style="6" customWidth="1"/>
    <col min="13829" max="13829" width="16.7109375" style="6" customWidth="1"/>
    <col min="13830" max="13830" width="14.85546875" style="6" customWidth="1"/>
    <col min="13831" max="13831" width="13.5703125" style="6" bestFit="1" customWidth="1"/>
    <col min="13832" max="13832" width="39.28515625" style="6" bestFit="1" customWidth="1"/>
    <col min="13833" max="14080" width="9.140625" style="6"/>
    <col min="14081" max="14081" width="15.7109375" style="6" customWidth="1"/>
    <col min="14082" max="14082" width="53" style="6" customWidth="1"/>
    <col min="14083" max="14083" width="58.7109375" style="6" customWidth="1"/>
    <col min="14084" max="14084" width="12.85546875" style="6" customWidth="1"/>
    <col min="14085" max="14085" width="16.7109375" style="6" customWidth="1"/>
    <col min="14086" max="14086" width="14.85546875" style="6" customWidth="1"/>
    <col min="14087" max="14087" width="13.5703125" style="6" bestFit="1" customWidth="1"/>
    <col min="14088" max="14088" width="39.28515625" style="6" bestFit="1" customWidth="1"/>
    <col min="14089" max="14336" width="9.140625" style="6"/>
    <col min="14337" max="14337" width="15.7109375" style="6" customWidth="1"/>
    <col min="14338" max="14338" width="53" style="6" customWidth="1"/>
    <col min="14339" max="14339" width="58.7109375" style="6" customWidth="1"/>
    <col min="14340" max="14340" width="12.85546875" style="6" customWidth="1"/>
    <col min="14341" max="14341" width="16.7109375" style="6" customWidth="1"/>
    <col min="14342" max="14342" width="14.85546875" style="6" customWidth="1"/>
    <col min="14343" max="14343" width="13.5703125" style="6" bestFit="1" customWidth="1"/>
    <col min="14344" max="14344" width="39.28515625" style="6" bestFit="1" customWidth="1"/>
    <col min="14345" max="14592" width="9.140625" style="6"/>
    <col min="14593" max="14593" width="15.7109375" style="6" customWidth="1"/>
    <col min="14594" max="14594" width="53" style="6" customWidth="1"/>
    <col min="14595" max="14595" width="58.7109375" style="6" customWidth="1"/>
    <col min="14596" max="14596" width="12.85546875" style="6" customWidth="1"/>
    <col min="14597" max="14597" width="16.7109375" style="6" customWidth="1"/>
    <col min="14598" max="14598" width="14.85546875" style="6" customWidth="1"/>
    <col min="14599" max="14599" width="13.5703125" style="6" bestFit="1" customWidth="1"/>
    <col min="14600" max="14600" width="39.28515625" style="6" bestFit="1" customWidth="1"/>
    <col min="14601" max="14848" width="9.140625" style="6"/>
    <col min="14849" max="14849" width="15.7109375" style="6" customWidth="1"/>
    <col min="14850" max="14850" width="53" style="6" customWidth="1"/>
    <col min="14851" max="14851" width="58.7109375" style="6" customWidth="1"/>
    <col min="14852" max="14852" width="12.85546875" style="6" customWidth="1"/>
    <col min="14853" max="14853" width="16.7109375" style="6" customWidth="1"/>
    <col min="14854" max="14854" width="14.85546875" style="6" customWidth="1"/>
    <col min="14855" max="14855" width="13.5703125" style="6" bestFit="1" customWidth="1"/>
    <col min="14856" max="14856" width="39.28515625" style="6" bestFit="1" customWidth="1"/>
    <col min="14857" max="15104" width="9.140625" style="6"/>
    <col min="15105" max="15105" width="15.7109375" style="6" customWidth="1"/>
    <col min="15106" max="15106" width="53" style="6" customWidth="1"/>
    <col min="15107" max="15107" width="58.7109375" style="6" customWidth="1"/>
    <col min="15108" max="15108" width="12.85546875" style="6" customWidth="1"/>
    <col min="15109" max="15109" width="16.7109375" style="6" customWidth="1"/>
    <col min="15110" max="15110" width="14.85546875" style="6" customWidth="1"/>
    <col min="15111" max="15111" width="13.5703125" style="6" bestFit="1" customWidth="1"/>
    <col min="15112" max="15112" width="39.28515625" style="6" bestFit="1" customWidth="1"/>
    <col min="15113" max="15360" width="9.140625" style="6"/>
    <col min="15361" max="15361" width="15.7109375" style="6" customWidth="1"/>
    <col min="15362" max="15362" width="53" style="6" customWidth="1"/>
    <col min="15363" max="15363" width="58.7109375" style="6" customWidth="1"/>
    <col min="15364" max="15364" width="12.85546875" style="6" customWidth="1"/>
    <col min="15365" max="15365" width="16.7109375" style="6" customWidth="1"/>
    <col min="15366" max="15366" width="14.85546875" style="6" customWidth="1"/>
    <col min="15367" max="15367" width="13.5703125" style="6" bestFit="1" customWidth="1"/>
    <col min="15368" max="15368" width="39.28515625" style="6" bestFit="1" customWidth="1"/>
    <col min="15369" max="15616" width="9.140625" style="6"/>
    <col min="15617" max="15617" width="15.7109375" style="6" customWidth="1"/>
    <col min="15618" max="15618" width="53" style="6" customWidth="1"/>
    <col min="15619" max="15619" width="58.7109375" style="6" customWidth="1"/>
    <col min="15620" max="15620" width="12.85546875" style="6" customWidth="1"/>
    <col min="15621" max="15621" width="16.7109375" style="6" customWidth="1"/>
    <col min="15622" max="15622" width="14.85546875" style="6" customWidth="1"/>
    <col min="15623" max="15623" width="13.5703125" style="6" bestFit="1" customWidth="1"/>
    <col min="15624" max="15624" width="39.28515625" style="6" bestFit="1" customWidth="1"/>
    <col min="15625" max="15872" width="9.140625" style="6"/>
    <col min="15873" max="15873" width="15.7109375" style="6" customWidth="1"/>
    <col min="15874" max="15874" width="53" style="6" customWidth="1"/>
    <col min="15875" max="15875" width="58.7109375" style="6" customWidth="1"/>
    <col min="15876" max="15876" width="12.85546875" style="6" customWidth="1"/>
    <col min="15877" max="15877" width="16.7109375" style="6" customWidth="1"/>
    <col min="15878" max="15878" width="14.85546875" style="6" customWidth="1"/>
    <col min="15879" max="15879" width="13.5703125" style="6" bestFit="1" customWidth="1"/>
    <col min="15880" max="15880" width="39.28515625" style="6" bestFit="1" customWidth="1"/>
    <col min="15881" max="16128" width="9.140625" style="6"/>
    <col min="16129" max="16129" width="15.7109375" style="6" customWidth="1"/>
    <col min="16130" max="16130" width="53" style="6" customWidth="1"/>
    <col min="16131" max="16131" width="58.7109375" style="6" customWidth="1"/>
    <col min="16132" max="16132" width="12.85546875" style="6" customWidth="1"/>
    <col min="16133" max="16133" width="16.7109375" style="6" customWidth="1"/>
    <col min="16134" max="16134" width="14.85546875" style="6" customWidth="1"/>
    <col min="16135" max="16135" width="13.5703125" style="6" bestFit="1" customWidth="1"/>
    <col min="16136" max="16136" width="39.28515625" style="6" bestFit="1" customWidth="1"/>
    <col min="16137" max="16384" width="9.140625" style="6"/>
  </cols>
  <sheetData>
    <row r="1" spans="1:6" ht="25.5" customHeight="1" thickBot="1" x14ac:dyDescent="0.3">
      <c r="A1" s="1" t="s">
        <v>0</v>
      </c>
      <c r="B1" s="2"/>
      <c r="C1" s="3"/>
      <c r="D1" s="4"/>
    </row>
    <row r="2" spans="1:6" ht="25.5" customHeight="1" thickBot="1" x14ac:dyDescent="0.3">
      <c r="A2" s="7" t="s">
        <v>18</v>
      </c>
      <c r="B2" s="8"/>
      <c r="C2" s="9"/>
      <c r="D2" s="10"/>
    </row>
    <row r="3" spans="1:6" x14ac:dyDescent="0.25">
      <c r="A3" s="11"/>
      <c r="B3" s="11"/>
      <c r="C3" s="12" t="s">
        <v>1</v>
      </c>
      <c r="D3" s="13">
        <v>235000</v>
      </c>
    </row>
    <row r="4" spans="1:6" ht="16.5" thickBot="1" x14ac:dyDescent="0.3"/>
    <row r="5" spans="1:6" ht="45" x14ac:dyDescent="0.25">
      <c r="A5" s="15" t="s">
        <v>2</v>
      </c>
      <c r="B5" s="16" t="s">
        <v>3</v>
      </c>
      <c r="C5" s="16" t="s">
        <v>4</v>
      </c>
      <c r="D5" s="17" t="s">
        <v>5</v>
      </c>
      <c r="E5" s="112" t="s">
        <v>6</v>
      </c>
      <c r="F5" s="113" t="s">
        <v>79</v>
      </c>
    </row>
    <row r="6" spans="1:6" ht="36.75" customHeight="1" x14ac:dyDescent="0.25">
      <c r="A6" s="18" t="s">
        <v>86</v>
      </c>
      <c r="B6" s="19" t="s">
        <v>7</v>
      </c>
      <c r="C6" s="19" t="s">
        <v>20</v>
      </c>
      <c r="D6" s="20">
        <v>580</v>
      </c>
      <c r="E6" s="114" t="s">
        <v>77</v>
      </c>
      <c r="F6" s="22" t="s">
        <v>21</v>
      </c>
    </row>
    <row r="7" spans="1:6" ht="36.75" customHeight="1" x14ac:dyDescent="0.25">
      <c r="A7" s="18" t="s">
        <v>92</v>
      </c>
      <c r="B7" s="19" t="s">
        <v>90</v>
      </c>
      <c r="C7" s="19" t="s">
        <v>91</v>
      </c>
      <c r="D7" s="20">
        <v>200</v>
      </c>
      <c r="E7" s="151"/>
      <c r="F7" s="22">
        <f t="shared" ref="F7:F72" si="0">LEFT(A7,5)+31</f>
        <v>42439</v>
      </c>
    </row>
    <row r="8" spans="1:6" ht="36.75" customHeight="1" x14ac:dyDescent="0.25">
      <c r="A8" s="18" t="s">
        <v>94</v>
      </c>
      <c r="B8" s="19" t="s">
        <v>99</v>
      </c>
      <c r="C8" s="19" t="s">
        <v>95</v>
      </c>
      <c r="D8" s="20">
        <v>648</v>
      </c>
      <c r="E8" s="114" t="s">
        <v>77</v>
      </c>
      <c r="F8" s="22" t="s">
        <v>21</v>
      </c>
    </row>
    <row r="9" spans="1:6" ht="36.75" customHeight="1" x14ac:dyDescent="0.25">
      <c r="A9" s="18" t="s">
        <v>98</v>
      </c>
      <c r="B9" s="19" t="s">
        <v>100</v>
      </c>
      <c r="C9" s="19" t="s">
        <v>101</v>
      </c>
      <c r="D9" s="20">
        <v>300</v>
      </c>
      <c r="E9" s="21" t="s">
        <v>165</v>
      </c>
      <c r="F9" s="22">
        <v>42472</v>
      </c>
    </row>
    <row r="10" spans="1:6" ht="36.75" customHeight="1" x14ac:dyDescent="0.25">
      <c r="A10" s="18" t="s">
        <v>98</v>
      </c>
      <c r="B10" s="19" t="s">
        <v>93</v>
      </c>
      <c r="C10" s="19" t="s">
        <v>102</v>
      </c>
      <c r="D10" s="20">
        <v>800</v>
      </c>
      <c r="E10" s="121"/>
      <c r="F10" s="122">
        <v>42626</v>
      </c>
    </row>
    <row r="11" spans="1:6" ht="36.75" customHeight="1" x14ac:dyDescent="0.25">
      <c r="A11" s="18" t="s">
        <v>103</v>
      </c>
      <c r="B11" s="19" t="s">
        <v>7</v>
      </c>
      <c r="C11" s="19" t="s">
        <v>114</v>
      </c>
      <c r="D11" s="20">
        <v>1085</v>
      </c>
      <c r="E11" s="114" t="s">
        <v>77</v>
      </c>
      <c r="F11" s="22" t="s">
        <v>21</v>
      </c>
    </row>
    <row r="12" spans="1:6" ht="36.75" customHeight="1" x14ac:dyDescent="0.25">
      <c r="A12" s="18" t="s">
        <v>103</v>
      </c>
      <c r="B12" s="19" t="s">
        <v>104</v>
      </c>
      <c r="C12" s="19" t="s">
        <v>114</v>
      </c>
      <c r="D12" s="20">
        <v>1500</v>
      </c>
      <c r="E12" s="114" t="s">
        <v>77</v>
      </c>
      <c r="F12" s="22" t="s">
        <v>21</v>
      </c>
    </row>
    <row r="13" spans="1:6" ht="36.75" customHeight="1" x14ac:dyDescent="0.25">
      <c r="A13" s="18" t="s">
        <v>103</v>
      </c>
      <c r="B13" s="19" t="s">
        <v>105</v>
      </c>
      <c r="C13" s="19" t="s">
        <v>114</v>
      </c>
      <c r="D13" s="20">
        <v>434</v>
      </c>
      <c r="E13" s="114" t="s">
        <v>77</v>
      </c>
      <c r="F13" s="22" t="s">
        <v>21</v>
      </c>
    </row>
    <row r="14" spans="1:6" ht="36.75" customHeight="1" x14ac:dyDescent="0.25">
      <c r="A14" s="18" t="s">
        <v>103</v>
      </c>
      <c r="B14" s="19" t="s">
        <v>106</v>
      </c>
      <c r="C14" s="19" t="s">
        <v>114</v>
      </c>
      <c r="D14" s="20">
        <v>1080</v>
      </c>
      <c r="E14" s="114" t="s">
        <v>77</v>
      </c>
      <c r="F14" s="22" t="s">
        <v>21</v>
      </c>
    </row>
    <row r="15" spans="1:6" ht="36.75" customHeight="1" x14ac:dyDescent="0.25">
      <c r="A15" s="18" t="s">
        <v>103</v>
      </c>
      <c r="B15" s="19" t="s">
        <v>107</v>
      </c>
      <c r="C15" s="19" t="s">
        <v>114</v>
      </c>
      <c r="D15" s="20">
        <v>468</v>
      </c>
      <c r="E15" s="114" t="s">
        <v>77</v>
      </c>
      <c r="F15" s="22" t="s">
        <v>21</v>
      </c>
    </row>
    <row r="16" spans="1:6" ht="36.75" customHeight="1" x14ac:dyDescent="0.25">
      <c r="A16" s="18" t="s">
        <v>103</v>
      </c>
      <c r="B16" s="19" t="s">
        <v>108</v>
      </c>
      <c r="C16" s="19" t="s">
        <v>114</v>
      </c>
      <c r="D16" s="20">
        <v>744</v>
      </c>
      <c r="E16" s="114" t="s">
        <v>77</v>
      </c>
      <c r="F16" s="22" t="s">
        <v>21</v>
      </c>
    </row>
    <row r="17" spans="1:8" ht="36.75" customHeight="1" x14ac:dyDescent="0.25">
      <c r="A17" s="18" t="s">
        <v>103</v>
      </c>
      <c r="B17" s="19" t="s">
        <v>109</v>
      </c>
      <c r="C17" s="19" t="s">
        <v>114</v>
      </c>
      <c r="D17" s="20">
        <v>578</v>
      </c>
      <c r="E17" s="114" t="s">
        <v>77</v>
      </c>
      <c r="F17" s="22" t="s">
        <v>21</v>
      </c>
    </row>
    <row r="18" spans="1:8" s="23" customFormat="1" ht="36.75" customHeight="1" x14ac:dyDescent="0.25">
      <c r="A18" s="18" t="s">
        <v>103</v>
      </c>
      <c r="B18" s="19" t="s">
        <v>110</v>
      </c>
      <c r="C18" s="19" t="s">
        <v>111</v>
      </c>
      <c r="D18" s="20">
        <v>500</v>
      </c>
      <c r="E18" s="152"/>
      <c r="F18" s="22">
        <v>42450</v>
      </c>
      <c r="H18" s="6"/>
    </row>
    <row r="19" spans="1:8" ht="36.75" customHeight="1" x14ac:dyDescent="0.25">
      <c r="A19" s="18" t="s">
        <v>103</v>
      </c>
      <c r="B19" s="19" t="s">
        <v>112</v>
      </c>
      <c r="C19" s="19" t="s">
        <v>113</v>
      </c>
      <c r="D19" s="20">
        <v>139</v>
      </c>
      <c r="E19" s="21" t="s">
        <v>164</v>
      </c>
      <c r="F19" s="22">
        <v>42482</v>
      </c>
    </row>
    <row r="20" spans="1:8" ht="36.75" customHeight="1" x14ac:dyDescent="0.25">
      <c r="A20" s="18" t="s">
        <v>126</v>
      </c>
      <c r="B20" s="19" t="s">
        <v>120</v>
      </c>
      <c r="C20" s="19" t="s">
        <v>121</v>
      </c>
      <c r="D20" s="20">
        <v>1920</v>
      </c>
      <c r="E20" s="114" t="s">
        <v>77</v>
      </c>
      <c r="F20" s="22" t="s">
        <v>21</v>
      </c>
    </row>
    <row r="21" spans="1:8" ht="36.75" customHeight="1" x14ac:dyDescent="0.25">
      <c r="A21" s="18" t="s">
        <v>126</v>
      </c>
      <c r="B21" s="19" t="s">
        <v>122</v>
      </c>
      <c r="C21" s="19" t="s">
        <v>123</v>
      </c>
      <c r="D21" s="20">
        <v>500</v>
      </c>
      <c r="E21" s="21" t="s">
        <v>163</v>
      </c>
      <c r="F21" s="22">
        <v>42497</v>
      </c>
    </row>
    <row r="22" spans="1:8" ht="36.75" customHeight="1" x14ac:dyDescent="0.25">
      <c r="A22" s="18" t="s">
        <v>126</v>
      </c>
      <c r="B22" s="19" t="s">
        <v>124</v>
      </c>
      <c r="C22" s="19" t="s">
        <v>114</v>
      </c>
      <c r="D22" s="20">
        <v>1440</v>
      </c>
      <c r="E22" s="114" t="s">
        <v>77</v>
      </c>
      <c r="F22" s="22" t="s">
        <v>21</v>
      </c>
    </row>
    <row r="23" spans="1:8" ht="36.75" customHeight="1" x14ac:dyDescent="0.25">
      <c r="A23" s="18" t="s">
        <v>126</v>
      </c>
      <c r="B23" s="19" t="s">
        <v>99</v>
      </c>
      <c r="C23" s="19" t="s">
        <v>125</v>
      </c>
      <c r="D23" s="20">
        <v>1006</v>
      </c>
      <c r="E23" s="114" t="s">
        <v>77</v>
      </c>
      <c r="F23" s="22" t="s">
        <v>21</v>
      </c>
    </row>
    <row r="24" spans="1:8" ht="36.75" customHeight="1" x14ac:dyDescent="0.25">
      <c r="A24" s="18" t="s">
        <v>129</v>
      </c>
      <c r="B24" s="19" t="s">
        <v>130</v>
      </c>
      <c r="C24" s="19" t="s">
        <v>114</v>
      </c>
      <c r="D24" s="20">
        <v>498</v>
      </c>
      <c r="E24" s="114" t="s">
        <v>77</v>
      </c>
      <c r="F24" s="22" t="s">
        <v>21</v>
      </c>
    </row>
    <row r="25" spans="1:8" ht="36.75" customHeight="1" x14ac:dyDescent="0.25">
      <c r="A25" s="18" t="s">
        <v>129</v>
      </c>
      <c r="B25" s="19" t="s">
        <v>131</v>
      </c>
      <c r="C25" s="19" t="s">
        <v>139</v>
      </c>
      <c r="D25" s="20">
        <v>5000</v>
      </c>
      <c r="E25" s="114" t="s">
        <v>77</v>
      </c>
      <c r="F25" s="22" t="s">
        <v>21</v>
      </c>
    </row>
    <row r="26" spans="1:8" ht="36.75" customHeight="1" x14ac:dyDescent="0.25">
      <c r="A26" s="18" t="s">
        <v>138</v>
      </c>
      <c r="B26" s="19" t="s">
        <v>140</v>
      </c>
      <c r="C26" s="19" t="s">
        <v>141</v>
      </c>
      <c r="D26" s="20">
        <v>1500</v>
      </c>
      <c r="E26" s="114" t="s">
        <v>77</v>
      </c>
      <c r="F26" s="22" t="s">
        <v>21</v>
      </c>
    </row>
    <row r="27" spans="1:8" ht="36.75" customHeight="1" x14ac:dyDescent="0.25">
      <c r="A27" s="18" t="s">
        <v>160</v>
      </c>
      <c r="B27" s="19" t="s">
        <v>140</v>
      </c>
      <c r="C27" s="19" t="s">
        <v>148</v>
      </c>
      <c r="D27" s="20">
        <v>-1500</v>
      </c>
      <c r="E27" s="114" t="s">
        <v>77</v>
      </c>
      <c r="F27" s="22" t="s">
        <v>21</v>
      </c>
    </row>
    <row r="28" spans="1:8" ht="36.75" customHeight="1" x14ac:dyDescent="0.25">
      <c r="A28" s="18" t="s">
        <v>138</v>
      </c>
      <c r="B28" s="19" t="s">
        <v>131</v>
      </c>
      <c r="C28" s="19" t="s">
        <v>142</v>
      </c>
      <c r="D28" s="20">
        <v>1300</v>
      </c>
      <c r="E28" s="114" t="s">
        <v>77</v>
      </c>
      <c r="F28" s="22" t="s">
        <v>21</v>
      </c>
    </row>
    <row r="29" spans="1:8" ht="36.75" customHeight="1" x14ac:dyDescent="0.25">
      <c r="A29" s="18" t="s">
        <v>160</v>
      </c>
      <c r="B29" s="19" t="s">
        <v>100</v>
      </c>
      <c r="C29" s="19" t="s">
        <v>147</v>
      </c>
      <c r="D29" s="20">
        <v>248</v>
      </c>
      <c r="E29" s="21" t="s">
        <v>165</v>
      </c>
      <c r="F29" s="22">
        <f t="shared" si="0"/>
        <v>42509</v>
      </c>
    </row>
    <row r="30" spans="1:8" ht="36.75" customHeight="1" x14ac:dyDescent="0.25">
      <c r="A30" s="18" t="s">
        <v>161</v>
      </c>
      <c r="B30" s="19" t="s">
        <v>107</v>
      </c>
      <c r="C30" s="19" t="s">
        <v>159</v>
      </c>
      <c r="D30" s="20">
        <v>1000</v>
      </c>
      <c r="E30" s="114" t="s">
        <v>77</v>
      </c>
      <c r="F30" s="22"/>
    </row>
    <row r="31" spans="1:8" ht="36.75" customHeight="1" x14ac:dyDescent="0.25">
      <c r="A31" s="24" t="s">
        <v>174</v>
      </c>
      <c r="B31" s="19" t="s">
        <v>175</v>
      </c>
      <c r="C31" s="19" t="s">
        <v>176</v>
      </c>
      <c r="D31" s="20">
        <v>4000</v>
      </c>
      <c r="E31" s="114" t="s">
        <v>77</v>
      </c>
      <c r="F31" s="22"/>
    </row>
    <row r="32" spans="1:8" ht="47.25" customHeight="1" x14ac:dyDescent="0.25">
      <c r="A32" s="24" t="s">
        <v>174</v>
      </c>
      <c r="B32" s="19" t="s">
        <v>178</v>
      </c>
      <c r="C32" s="19" t="s">
        <v>177</v>
      </c>
      <c r="D32" s="20">
        <v>1687</v>
      </c>
      <c r="E32" s="114" t="s">
        <v>77</v>
      </c>
      <c r="F32" s="22"/>
    </row>
    <row r="33" spans="1:6" ht="49.5" customHeight="1" x14ac:dyDescent="0.25">
      <c r="A33" s="24" t="s">
        <v>182</v>
      </c>
      <c r="B33" s="19" t="s">
        <v>183</v>
      </c>
      <c r="C33" s="19" t="s">
        <v>192</v>
      </c>
      <c r="D33" s="20">
        <v>2484</v>
      </c>
      <c r="E33" s="21"/>
      <c r="F33" s="22">
        <v>42621</v>
      </c>
    </row>
    <row r="34" spans="1:6" ht="36.75" customHeight="1" x14ac:dyDescent="0.25">
      <c r="A34" s="24" t="s">
        <v>182</v>
      </c>
      <c r="B34" s="19" t="s">
        <v>184</v>
      </c>
      <c r="C34" s="19" t="s">
        <v>187</v>
      </c>
      <c r="D34" s="20">
        <v>860</v>
      </c>
      <c r="E34" s="21"/>
      <c r="F34" s="22">
        <v>42723</v>
      </c>
    </row>
    <row r="35" spans="1:6" ht="36.75" customHeight="1" x14ac:dyDescent="0.25">
      <c r="A35" s="24" t="s">
        <v>182</v>
      </c>
      <c r="B35" s="19" t="s">
        <v>185</v>
      </c>
      <c r="C35" s="19" t="s">
        <v>186</v>
      </c>
      <c r="D35" s="20">
        <v>2700</v>
      </c>
      <c r="E35" s="21" t="s">
        <v>77</v>
      </c>
      <c r="F35" s="22"/>
    </row>
    <row r="36" spans="1:6" ht="54.75" customHeight="1" thickBot="1" x14ac:dyDescent="0.3">
      <c r="A36" s="18" t="s">
        <v>193</v>
      </c>
      <c r="B36" s="19" t="s">
        <v>183</v>
      </c>
      <c r="C36" s="19" t="s">
        <v>194</v>
      </c>
      <c r="D36" s="20">
        <v>3100</v>
      </c>
      <c r="E36" s="21"/>
      <c r="F36" s="22">
        <v>42621</v>
      </c>
    </row>
    <row r="37" spans="1:6" ht="36.75" hidden="1" customHeight="1" x14ac:dyDescent="0.25">
      <c r="A37" s="18"/>
      <c r="B37" s="19"/>
      <c r="C37" s="19"/>
      <c r="D37" s="20"/>
      <c r="E37" s="21"/>
      <c r="F37" s="22" t="e">
        <f t="shared" si="0"/>
        <v>#VALUE!</v>
      </c>
    </row>
    <row r="38" spans="1:6" ht="36.75" hidden="1" customHeight="1" x14ac:dyDescent="0.25">
      <c r="A38" s="18"/>
      <c r="B38" s="19"/>
      <c r="C38" s="19"/>
      <c r="D38" s="20"/>
      <c r="E38" s="21"/>
      <c r="F38" s="22" t="e">
        <f t="shared" si="0"/>
        <v>#VALUE!</v>
      </c>
    </row>
    <row r="39" spans="1:6" ht="36.75" hidden="1" customHeight="1" x14ac:dyDescent="0.25">
      <c r="A39" s="18"/>
      <c r="B39" s="19"/>
      <c r="C39" s="19"/>
      <c r="D39" s="20"/>
      <c r="E39" s="21"/>
      <c r="F39" s="22" t="e">
        <f t="shared" si="0"/>
        <v>#VALUE!</v>
      </c>
    </row>
    <row r="40" spans="1:6" ht="36.75" hidden="1" customHeight="1" x14ac:dyDescent="0.25">
      <c r="A40" s="18"/>
      <c r="B40" s="19"/>
      <c r="C40" s="19"/>
      <c r="D40" s="20"/>
      <c r="E40" s="21"/>
      <c r="F40" s="22" t="e">
        <f t="shared" si="0"/>
        <v>#VALUE!</v>
      </c>
    </row>
    <row r="41" spans="1:6" ht="71.25" hidden="1" customHeight="1" x14ac:dyDescent="0.25">
      <c r="A41" s="18"/>
      <c r="B41" s="19"/>
      <c r="C41" s="19"/>
      <c r="D41" s="20"/>
      <c r="E41" s="21"/>
      <c r="F41" s="22" t="e">
        <f t="shared" si="0"/>
        <v>#VALUE!</v>
      </c>
    </row>
    <row r="42" spans="1:6" ht="65.25" hidden="1" customHeight="1" x14ac:dyDescent="0.25">
      <c r="A42" s="18"/>
      <c r="B42" s="19"/>
      <c r="C42" s="19"/>
      <c r="D42" s="20"/>
      <c r="E42" s="21"/>
      <c r="F42" s="22" t="e">
        <f t="shared" si="0"/>
        <v>#VALUE!</v>
      </c>
    </row>
    <row r="43" spans="1:6" ht="36.75" hidden="1" customHeight="1" x14ac:dyDescent="0.25">
      <c r="A43" s="18"/>
      <c r="B43" s="19"/>
      <c r="C43" s="19"/>
      <c r="D43" s="20"/>
      <c r="E43" s="21"/>
      <c r="F43" s="22" t="e">
        <f t="shared" si="0"/>
        <v>#VALUE!</v>
      </c>
    </row>
    <row r="44" spans="1:6" ht="36.75" hidden="1" customHeight="1" x14ac:dyDescent="0.25">
      <c r="A44" s="18"/>
      <c r="B44" s="19"/>
      <c r="C44" s="19"/>
      <c r="D44" s="20"/>
      <c r="E44" s="21"/>
      <c r="F44" s="22" t="e">
        <f t="shared" si="0"/>
        <v>#VALUE!</v>
      </c>
    </row>
    <row r="45" spans="1:6" ht="36.75" hidden="1" customHeight="1" x14ac:dyDescent="0.25">
      <c r="A45" s="18"/>
      <c r="B45" s="19"/>
      <c r="C45" s="19"/>
      <c r="D45" s="20"/>
      <c r="E45" s="21"/>
      <c r="F45" s="22" t="e">
        <f t="shared" si="0"/>
        <v>#VALUE!</v>
      </c>
    </row>
    <row r="46" spans="1:6" ht="36.75" hidden="1" customHeight="1" x14ac:dyDescent="0.25">
      <c r="A46" s="18"/>
      <c r="B46" s="19"/>
      <c r="C46" s="19"/>
      <c r="D46" s="20"/>
      <c r="E46" s="21"/>
      <c r="F46" s="22" t="e">
        <f t="shared" si="0"/>
        <v>#VALUE!</v>
      </c>
    </row>
    <row r="47" spans="1:6" ht="36.75" hidden="1" customHeight="1" x14ac:dyDescent="0.25">
      <c r="A47" s="18"/>
      <c r="B47" s="19"/>
      <c r="C47" s="19"/>
      <c r="D47" s="20"/>
      <c r="E47" s="21"/>
      <c r="F47" s="22" t="e">
        <f t="shared" si="0"/>
        <v>#VALUE!</v>
      </c>
    </row>
    <row r="48" spans="1:6" ht="36.75" hidden="1" customHeight="1" x14ac:dyDescent="0.25">
      <c r="A48" s="18"/>
      <c r="B48" s="19"/>
      <c r="C48" s="19"/>
      <c r="D48" s="20"/>
      <c r="E48" s="21"/>
      <c r="F48" s="22" t="e">
        <f t="shared" si="0"/>
        <v>#VALUE!</v>
      </c>
    </row>
    <row r="49" spans="1:6" ht="36.75" hidden="1" customHeight="1" x14ac:dyDescent="0.25">
      <c r="A49" s="18"/>
      <c r="B49" s="19"/>
      <c r="C49" s="19"/>
      <c r="D49" s="20"/>
      <c r="E49" s="21"/>
      <c r="F49" s="22" t="e">
        <f t="shared" si="0"/>
        <v>#VALUE!</v>
      </c>
    </row>
    <row r="50" spans="1:6" ht="36.75" hidden="1" customHeight="1" x14ac:dyDescent="0.25">
      <c r="A50" s="18"/>
      <c r="B50" s="19"/>
      <c r="C50" s="19"/>
      <c r="D50" s="20"/>
      <c r="E50" s="21"/>
      <c r="F50" s="22" t="e">
        <f t="shared" si="0"/>
        <v>#VALUE!</v>
      </c>
    </row>
    <row r="51" spans="1:6" ht="36.75" hidden="1" customHeight="1" x14ac:dyDescent="0.25">
      <c r="A51" s="18"/>
      <c r="B51" s="19"/>
      <c r="C51" s="19"/>
      <c r="D51" s="20"/>
      <c r="E51" s="21"/>
      <c r="F51" s="22" t="e">
        <f t="shared" si="0"/>
        <v>#VALUE!</v>
      </c>
    </row>
    <row r="52" spans="1:6" ht="36.75" hidden="1" customHeight="1" x14ac:dyDescent="0.25">
      <c r="A52" s="18"/>
      <c r="B52" s="19"/>
      <c r="C52" s="19"/>
      <c r="D52" s="20"/>
      <c r="E52" s="21"/>
      <c r="F52" s="22" t="e">
        <f t="shared" si="0"/>
        <v>#VALUE!</v>
      </c>
    </row>
    <row r="53" spans="1:6" ht="36.75" hidden="1" customHeight="1" x14ac:dyDescent="0.25">
      <c r="A53" s="18"/>
      <c r="B53" s="19"/>
      <c r="C53" s="19"/>
      <c r="D53" s="20"/>
      <c r="E53" s="21"/>
      <c r="F53" s="22" t="e">
        <f t="shared" si="0"/>
        <v>#VALUE!</v>
      </c>
    </row>
    <row r="54" spans="1:6" ht="36.75" hidden="1" customHeight="1" x14ac:dyDescent="0.25">
      <c r="A54" s="25"/>
      <c r="B54" s="19"/>
      <c r="C54" s="19"/>
      <c r="D54" s="20"/>
      <c r="E54" s="21"/>
      <c r="F54" s="22" t="e">
        <f t="shared" si="0"/>
        <v>#VALUE!</v>
      </c>
    </row>
    <row r="55" spans="1:6" ht="36.75" hidden="1" customHeight="1" x14ac:dyDescent="0.25">
      <c r="A55" s="18"/>
      <c r="B55" s="19"/>
      <c r="C55" s="19"/>
      <c r="D55" s="20"/>
      <c r="E55" s="21"/>
      <c r="F55" s="22" t="e">
        <f t="shared" si="0"/>
        <v>#VALUE!</v>
      </c>
    </row>
    <row r="56" spans="1:6" ht="36.75" hidden="1" customHeight="1" x14ac:dyDescent="0.25">
      <c r="A56" s="18"/>
      <c r="B56" s="19"/>
      <c r="C56" s="19"/>
      <c r="D56" s="20"/>
      <c r="E56" s="21"/>
      <c r="F56" s="22" t="e">
        <f t="shared" si="0"/>
        <v>#VALUE!</v>
      </c>
    </row>
    <row r="57" spans="1:6" ht="36.75" hidden="1" customHeight="1" x14ac:dyDescent="0.25">
      <c r="A57" s="25"/>
      <c r="B57" s="19"/>
      <c r="C57" s="19"/>
      <c r="D57" s="20"/>
      <c r="E57" s="21"/>
      <c r="F57" s="22" t="e">
        <f t="shared" si="0"/>
        <v>#VALUE!</v>
      </c>
    </row>
    <row r="58" spans="1:6" ht="36" hidden="1" customHeight="1" x14ac:dyDescent="0.25">
      <c r="A58" s="25"/>
      <c r="B58" s="19"/>
      <c r="C58" s="19"/>
      <c r="D58" s="20"/>
      <c r="E58" s="21"/>
      <c r="F58" s="22" t="e">
        <f t="shared" si="0"/>
        <v>#VALUE!</v>
      </c>
    </row>
    <row r="59" spans="1:6" ht="33.75" hidden="1" customHeight="1" x14ac:dyDescent="0.25">
      <c r="A59" s="25"/>
      <c r="B59" s="19"/>
      <c r="C59" s="19"/>
      <c r="D59" s="20"/>
      <c r="E59" s="21"/>
      <c r="F59" s="22" t="e">
        <f t="shared" si="0"/>
        <v>#VALUE!</v>
      </c>
    </row>
    <row r="60" spans="1:6" ht="33.75" hidden="1" customHeight="1" x14ac:dyDescent="0.25">
      <c r="A60" s="18"/>
      <c r="B60" s="19"/>
      <c r="C60" s="19"/>
      <c r="D60" s="20"/>
      <c r="E60" s="21"/>
      <c r="F60" s="22" t="e">
        <f t="shared" si="0"/>
        <v>#VALUE!</v>
      </c>
    </row>
    <row r="61" spans="1:6" ht="33.75" hidden="1" customHeight="1" x14ac:dyDescent="0.25">
      <c r="A61" s="18"/>
      <c r="B61" s="19"/>
      <c r="C61" s="19"/>
      <c r="D61" s="20"/>
      <c r="E61" s="21"/>
      <c r="F61" s="22" t="e">
        <f t="shared" si="0"/>
        <v>#VALUE!</v>
      </c>
    </row>
    <row r="62" spans="1:6" ht="35.25" hidden="1" customHeight="1" x14ac:dyDescent="0.25">
      <c r="A62" s="18"/>
      <c r="B62" s="19"/>
      <c r="C62" s="19"/>
      <c r="D62" s="20"/>
      <c r="E62" s="21"/>
      <c r="F62" s="22" t="e">
        <f t="shared" si="0"/>
        <v>#VALUE!</v>
      </c>
    </row>
    <row r="63" spans="1:6" ht="30.75" hidden="1" customHeight="1" x14ac:dyDescent="0.25">
      <c r="A63" s="18"/>
      <c r="B63" s="19"/>
      <c r="C63" s="19"/>
      <c r="D63" s="20"/>
      <c r="E63" s="21"/>
      <c r="F63" s="22" t="e">
        <f t="shared" si="0"/>
        <v>#VALUE!</v>
      </c>
    </row>
    <row r="64" spans="1:6" ht="29.25" hidden="1" customHeight="1" x14ac:dyDescent="0.25">
      <c r="A64" s="18"/>
      <c r="B64" s="19"/>
      <c r="C64" s="19"/>
      <c r="D64" s="20"/>
      <c r="E64" s="21"/>
      <c r="F64" s="22" t="e">
        <f t="shared" si="0"/>
        <v>#VALUE!</v>
      </c>
    </row>
    <row r="65" spans="1:7" ht="32.25" hidden="1" customHeight="1" x14ac:dyDescent="0.25">
      <c r="A65" s="18"/>
      <c r="B65" s="19"/>
      <c r="C65" s="19"/>
      <c r="D65" s="20"/>
      <c r="E65" s="21"/>
      <c r="F65" s="22" t="e">
        <f t="shared" si="0"/>
        <v>#VALUE!</v>
      </c>
    </row>
    <row r="66" spans="1:7" ht="28.5" hidden="1" customHeight="1" x14ac:dyDescent="0.25">
      <c r="A66" s="18"/>
      <c r="B66" s="19"/>
      <c r="C66" s="19"/>
      <c r="D66" s="20"/>
      <c r="E66" s="21"/>
      <c r="F66" s="22" t="e">
        <f t="shared" si="0"/>
        <v>#VALUE!</v>
      </c>
    </row>
    <row r="67" spans="1:7" ht="34.5" hidden="1" customHeight="1" x14ac:dyDescent="0.25">
      <c r="A67" s="18"/>
      <c r="B67" s="19"/>
      <c r="C67" s="19"/>
      <c r="D67" s="20"/>
      <c r="E67" s="21"/>
      <c r="F67" s="22" t="e">
        <f t="shared" si="0"/>
        <v>#VALUE!</v>
      </c>
    </row>
    <row r="68" spans="1:7" ht="33.75" hidden="1" customHeight="1" x14ac:dyDescent="0.25">
      <c r="A68" s="18"/>
      <c r="B68" s="19"/>
      <c r="C68" s="19"/>
      <c r="D68" s="20"/>
      <c r="E68" s="21"/>
      <c r="F68" s="22" t="e">
        <f t="shared" si="0"/>
        <v>#VALUE!</v>
      </c>
    </row>
    <row r="69" spans="1:7" ht="36" hidden="1" customHeight="1" x14ac:dyDescent="0.25">
      <c r="A69" s="18"/>
      <c r="B69" s="19"/>
      <c r="C69" s="19"/>
      <c r="D69" s="20"/>
      <c r="E69" s="21"/>
      <c r="F69" s="22" t="e">
        <f t="shared" si="0"/>
        <v>#VALUE!</v>
      </c>
    </row>
    <row r="70" spans="1:7" ht="44.25" hidden="1" customHeight="1" x14ac:dyDescent="0.25">
      <c r="A70" s="24"/>
      <c r="B70" s="19"/>
      <c r="C70" s="19"/>
      <c r="D70" s="20"/>
      <c r="E70" s="21"/>
      <c r="F70" s="22" t="e">
        <f t="shared" si="0"/>
        <v>#VALUE!</v>
      </c>
    </row>
    <row r="71" spans="1:7" ht="32.25" hidden="1" customHeight="1" x14ac:dyDescent="0.25">
      <c r="A71" s="18"/>
      <c r="B71" s="19"/>
      <c r="C71" s="19"/>
      <c r="D71" s="20"/>
      <c r="E71" s="21"/>
      <c r="F71" s="22" t="e">
        <f>LEFT(A71,5)+31</f>
        <v>#VALUE!</v>
      </c>
    </row>
    <row r="72" spans="1:7" ht="34.5" hidden="1" customHeight="1" x14ac:dyDescent="0.25">
      <c r="A72" s="18"/>
      <c r="B72" s="19"/>
      <c r="C72" s="19"/>
      <c r="D72" s="20"/>
      <c r="E72" s="21"/>
      <c r="F72" s="22" t="e">
        <f t="shared" si="0"/>
        <v>#VALUE!</v>
      </c>
    </row>
    <row r="73" spans="1:7" ht="30.75" hidden="1" customHeight="1" x14ac:dyDescent="0.25">
      <c r="A73" s="18"/>
      <c r="B73" s="19"/>
      <c r="C73" s="19"/>
      <c r="D73" s="20"/>
      <c r="E73" s="21"/>
      <c r="F73" s="22" t="e">
        <f t="shared" ref="F73:F78" si="1">LEFT(A73,5)+31</f>
        <v>#VALUE!</v>
      </c>
    </row>
    <row r="74" spans="1:7" ht="37.5" hidden="1" customHeight="1" x14ac:dyDescent="0.25">
      <c r="A74" s="18"/>
      <c r="B74" s="19"/>
      <c r="C74" s="19"/>
      <c r="D74" s="20"/>
      <c r="E74" s="21"/>
      <c r="F74" s="22" t="e">
        <f t="shared" si="1"/>
        <v>#VALUE!</v>
      </c>
    </row>
    <row r="75" spans="1:7" ht="33.75" hidden="1" customHeight="1" x14ac:dyDescent="0.25">
      <c r="A75" s="25"/>
      <c r="B75" s="19"/>
      <c r="C75" s="19"/>
      <c r="D75" s="20"/>
      <c r="E75" s="21"/>
      <c r="F75" s="22" t="e">
        <f t="shared" si="1"/>
        <v>#VALUE!</v>
      </c>
    </row>
    <row r="76" spans="1:7" ht="31.5" hidden="1" customHeight="1" x14ac:dyDescent="0.25">
      <c r="A76" s="18"/>
      <c r="B76" s="19"/>
      <c r="C76" s="19"/>
      <c r="D76" s="20"/>
      <c r="E76" s="21"/>
      <c r="F76" s="22" t="e">
        <f t="shared" si="1"/>
        <v>#VALUE!</v>
      </c>
    </row>
    <row r="77" spans="1:7" ht="32.25" hidden="1" customHeight="1" x14ac:dyDescent="0.25">
      <c r="A77" s="25"/>
      <c r="B77" s="19"/>
      <c r="C77" s="19"/>
      <c r="D77" s="20"/>
      <c r="E77" s="21"/>
      <c r="F77" s="22" t="e">
        <f t="shared" si="1"/>
        <v>#VALUE!</v>
      </c>
    </row>
    <row r="78" spans="1:7" ht="35.25" hidden="1" customHeight="1" thickBot="1" x14ac:dyDescent="0.3">
      <c r="A78" s="25"/>
      <c r="B78" s="19"/>
      <c r="C78" s="19"/>
      <c r="D78" s="26"/>
      <c r="E78" s="27"/>
      <c r="F78" s="22" t="e">
        <f t="shared" si="1"/>
        <v>#VALUE!</v>
      </c>
    </row>
    <row r="79" spans="1:7" ht="22.5" customHeight="1" thickBot="1" x14ac:dyDescent="0.3">
      <c r="A79" s="28"/>
      <c r="B79" s="29"/>
      <c r="C79" s="30" t="s">
        <v>19</v>
      </c>
      <c r="D79" s="31">
        <f>SUM(D6:D78)</f>
        <v>36799</v>
      </c>
      <c r="E79" s="32"/>
      <c r="F79" s="33"/>
      <c r="G79" s="34"/>
    </row>
    <row r="80" spans="1:7" ht="17.25" thickBot="1" x14ac:dyDescent="0.3">
      <c r="A80" s="35"/>
      <c r="B80" s="36" t="s">
        <v>8</v>
      </c>
      <c r="C80" s="37"/>
      <c r="D80" s="38"/>
      <c r="E80" s="32"/>
      <c r="F80" s="33"/>
      <c r="G80" s="34"/>
    </row>
    <row r="81" spans="1:7" ht="16.5" x14ac:dyDescent="0.25">
      <c r="A81" s="39"/>
      <c r="B81" s="40" t="s">
        <v>22</v>
      </c>
      <c r="C81" s="41"/>
      <c r="D81" s="42"/>
      <c r="E81" s="32"/>
      <c r="F81" s="33"/>
      <c r="G81" s="34"/>
    </row>
    <row r="82" spans="1:7" ht="16.5" x14ac:dyDescent="0.25">
      <c r="A82" s="43" t="s">
        <v>9</v>
      </c>
      <c r="B82" s="44">
        <f>D79</f>
        <v>36799</v>
      </c>
      <c r="C82" s="45" t="s">
        <v>9</v>
      </c>
      <c r="D82" s="46">
        <f>B82/D3</f>
        <v>0.15659148936170214</v>
      </c>
      <c r="E82" s="32"/>
      <c r="F82" s="33"/>
      <c r="G82" s="34"/>
    </row>
    <row r="83" spans="1:7" ht="17.25" thickBot="1" x14ac:dyDescent="0.3">
      <c r="A83" s="47" t="s">
        <v>10</v>
      </c>
      <c r="B83" s="48">
        <f>D3-B82</f>
        <v>198201</v>
      </c>
      <c r="C83" s="49" t="s">
        <v>10</v>
      </c>
      <c r="D83" s="50">
        <f>B83/D3</f>
        <v>0.84340851063829791</v>
      </c>
      <c r="E83" s="32"/>
      <c r="F83" s="33"/>
      <c r="G83" s="34"/>
    </row>
    <row r="84" spans="1:7" x14ac:dyDescent="0.25">
      <c r="B84" s="51"/>
      <c r="C84" s="52"/>
      <c r="D84" s="53"/>
      <c r="E84" s="54"/>
      <c r="F84" s="55"/>
      <c r="G84" s="34"/>
    </row>
    <row r="85" spans="1:7" x14ac:dyDescent="0.25">
      <c r="A85" s="56"/>
      <c r="E85" s="54"/>
      <c r="F85" s="55"/>
      <c r="G85" s="34"/>
    </row>
    <row r="86" spans="1:7" x14ac:dyDescent="0.25">
      <c r="A86" s="57"/>
      <c r="C86" s="51" t="s">
        <v>11</v>
      </c>
      <c r="D86" s="58"/>
      <c r="E86" s="59"/>
      <c r="F86" s="55"/>
      <c r="G86" s="34"/>
    </row>
    <row r="89" spans="1:7" x14ac:dyDescent="0.25">
      <c r="A89" s="60"/>
      <c r="C89" s="51"/>
      <c r="D89" s="58"/>
    </row>
    <row r="90" spans="1:7" x14ac:dyDescent="0.25">
      <c r="A90" s="60"/>
      <c r="C90" s="51"/>
      <c r="D90" s="58"/>
    </row>
    <row r="91" spans="1:7" x14ac:dyDescent="0.25">
      <c r="A91" s="60"/>
      <c r="C91" s="51"/>
      <c r="D91" s="58"/>
    </row>
    <row r="92" spans="1:7" x14ac:dyDescent="0.25">
      <c r="A92" s="60"/>
      <c r="B92" s="51"/>
      <c r="C92" s="51"/>
      <c r="D92" s="58"/>
    </row>
    <row r="93" spans="1:7" x14ac:dyDescent="0.25">
      <c r="A93" s="60"/>
      <c r="B93" s="51"/>
      <c r="C93" s="51"/>
      <c r="D93" s="58"/>
    </row>
    <row r="94" spans="1:7" x14ac:dyDescent="0.25">
      <c r="A94" s="60"/>
      <c r="B94" s="51"/>
      <c r="C94" s="51"/>
      <c r="D94" s="58"/>
    </row>
    <row r="95" spans="1:7" x14ac:dyDescent="0.25">
      <c r="A95" s="61"/>
      <c r="B95" s="51"/>
      <c r="C95" s="51"/>
      <c r="D95" s="58"/>
    </row>
    <row r="96" spans="1:7" x14ac:dyDescent="0.25">
      <c r="A96" s="61"/>
      <c r="C96" s="51"/>
      <c r="D96" s="58"/>
    </row>
    <row r="97" spans="1:4" x14ac:dyDescent="0.25">
      <c r="A97" s="61"/>
      <c r="B97" s="51"/>
      <c r="C97" s="51"/>
      <c r="D97" s="58"/>
    </row>
  </sheetData>
  <autoFilter ref="A1:F97"/>
  <pageMargins left="0.82677165354330717" right="0.19685039370078741" top="0.70866141732283472" bottom="0.23622047244094491" header="0.19685039370078741" footer="0.19685039370078741"/>
  <pageSetup paperSize="9" scale="62" orientation="portrait" r:id="rId1"/>
  <headerFooter alignWithMargins="0">
    <oddHeader>&amp;R&amp;"Times New Roman,Harilik"&amp;F
Lk 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abSelected="1" workbookViewId="0">
      <selection activeCell="A48" sqref="A48"/>
    </sheetView>
  </sheetViews>
  <sheetFormatPr defaultRowHeight="14.25" x14ac:dyDescent="0.2"/>
  <cols>
    <col min="1" max="1" width="11.5703125" style="64" customWidth="1"/>
    <col min="2" max="2" width="11.42578125" style="63" customWidth="1"/>
    <col min="3" max="3" width="40.7109375" style="64" customWidth="1"/>
    <col min="4" max="4" width="14.28515625" style="64" customWidth="1"/>
    <col min="5" max="5" width="10.7109375" style="64" customWidth="1"/>
    <col min="6" max="6" width="10.85546875" style="74" customWidth="1"/>
    <col min="7" max="7" width="11.85546875" style="74" customWidth="1"/>
    <col min="8" max="8" width="18.42578125" style="64" customWidth="1"/>
    <col min="9" max="9" width="14.28515625" style="64" customWidth="1"/>
    <col min="10" max="16384" width="9.140625" style="64"/>
  </cols>
  <sheetData>
    <row r="2" spans="1:7" x14ac:dyDescent="0.2">
      <c r="A2" s="62" t="s">
        <v>23</v>
      </c>
      <c r="D2" s="64" t="s">
        <v>12</v>
      </c>
      <c r="E2" s="65" t="s">
        <v>158</v>
      </c>
      <c r="F2" s="66"/>
      <c r="G2" s="67"/>
    </row>
    <row r="3" spans="1:7" ht="15" thickBot="1" x14ac:dyDescent="0.25">
      <c r="A3" s="62"/>
      <c r="E3" s="84"/>
      <c r="F3" s="75"/>
      <c r="G3" s="85"/>
    </row>
    <row r="4" spans="1:7" ht="42.75" x14ac:dyDescent="0.2">
      <c r="A4" s="90" t="s">
        <v>13</v>
      </c>
      <c r="B4" s="91" t="s">
        <v>96</v>
      </c>
      <c r="C4" s="92" t="s">
        <v>4</v>
      </c>
      <c r="D4" s="93" t="s">
        <v>14</v>
      </c>
      <c r="E4" s="94" t="s">
        <v>15</v>
      </c>
      <c r="F4" s="95" t="s">
        <v>24</v>
      </c>
      <c r="G4" s="96" t="s">
        <v>25</v>
      </c>
    </row>
    <row r="5" spans="1:7" ht="47.25" customHeight="1" x14ac:dyDescent="0.2">
      <c r="A5" s="78">
        <v>42429</v>
      </c>
      <c r="B5" s="123">
        <v>141</v>
      </c>
      <c r="C5" s="124" t="s">
        <v>97</v>
      </c>
      <c r="D5" s="79">
        <v>80000</v>
      </c>
      <c r="E5" s="78"/>
      <c r="F5" s="70"/>
      <c r="G5" s="79">
        <f>D5-F5</f>
        <v>80000</v>
      </c>
    </row>
    <row r="6" spans="1:7" ht="27.75" customHeight="1" x14ac:dyDescent="0.2">
      <c r="A6" s="78">
        <v>42506</v>
      </c>
      <c r="B6" s="123">
        <v>365</v>
      </c>
      <c r="C6" s="124" t="s">
        <v>173</v>
      </c>
      <c r="D6" s="79">
        <v>9708</v>
      </c>
      <c r="E6" s="78"/>
      <c r="F6" s="70"/>
      <c r="G6" s="79">
        <f t="shared" ref="G6:G45" si="0">D6-F6</f>
        <v>9708</v>
      </c>
    </row>
    <row r="7" spans="1:7" ht="42.75" customHeight="1" x14ac:dyDescent="0.2">
      <c r="A7" s="78">
        <v>42513</v>
      </c>
      <c r="B7" s="123">
        <v>390</v>
      </c>
      <c r="C7" s="124" t="s">
        <v>180</v>
      </c>
      <c r="D7" s="79">
        <v>17205</v>
      </c>
      <c r="E7" s="78"/>
      <c r="F7" s="70"/>
      <c r="G7" s="79">
        <f t="shared" si="0"/>
        <v>17205</v>
      </c>
    </row>
    <row r="8" spans="1:7" x14ac:dyDescent="0.2">
      <c r="A8" s="78">
        <v>42513</v>
      </c>
      <c r="B8" s="123">
        <v>391</v>
      </c>
      <c r="C8" s="77" t="s">
        <v>179</v>
      </c>
      <c r="D8" s="79">
        <v>9971</v>
      </c>
      <c r="E8" s="78"/>
      <c r="F8" s="70"/>
      <c r="G8" s="79">
        <f t="shared" si="0"/>
        <v>9971</v>
      </c>
    </row>
    <row r="9" spans="1:7" ht="28.5" x14ac:dyDescent="0.2">
      <c r="A9" s="78">
        <v>42541</v>
      </c>
      <c r="B9" s="123">
        <v>478</v>
      </c>
      <c r="C9" s="124" t="s">
        <v>188</v>
      </c>
      <c r="D9" s="79">
        <v>8880</v>
      </c>
      <c r="E9" s="78"/>
      <c r="F9" s="70"/>
      <c r="G9" s="79">
        <f t="shared" si="0"/>
        <v>8880</v>
      </c>
    </row>
    <row r="10" spans="1:7" ht="42.75" x14ac:dyDescent="0.2">
      <c r="A10" s="78">
        <v>42541</v>
      </c>
      <c r="B10" s="123">
        <v>478</v>
      </c>
      <c r="C10" s="124" t="s">
        <v>189</v>
      </c>
      <c r="D10" s="79">
        <v>35000</v>
      </c>
      <c r="E10" s="78"/>
      <c r="F10" s="70"/>
      <c r="G10" s="79">
        <f t="shared" si="0"/>
        <v>35000</v>
      </c>
    </row>
    <row r="11" spans="1:7" x14ac:dyDescent="0.2">
      <c r="A11" s="78"/>
      <c r="B11" s="123"/>
      <c r="C11" s="77"/>
      <c r="D11" s="79"/>
      <c r="E11" s="78"/>
      <c r="F11" s="70"/>
      <c r="G11" s="79">
        <f t="shared" si="0"/>
        <v>0</v>
      </c>
    </row>
    <row r="12" spans="1:7" x14ac:dyDescent="0.2">
      <c r="A12" s="78"/>
      <c r="B12" s="123"/>
      <c r="C12" s="77"/>
      <c r="D12" s="79"/>
      <c r="E12" s="78"/>
      <c r="F12" s="70"/>
      <c r="G12" s="79">
        <f t="shared" si="0"/>
        <v>0</v>
      </c>
    </row>
    <row r="13" spans="1:7" x14ac:dyDescent="0.2">
      <c r="A13" s="78"/>
      <c r="B13" s="123"/>
      <c r="C13" s="77"/>
      <c r="D13" s="79"/>
      <c r="E13" s="78"/>
      <c r="F13" s="70"/>
      <c r="G13" s="79">
        <f t="shared" si="0"/>
        <v>0</v>
      </c>
    </row>
    <row r="14" spans="1:7" x14ac:dyDescent="0.2">
      <c r="A14" s="78"/>
      <c r="B14" s="123"/>
      <c r="C14" s="77"/>
      <c r="D14" s="79"/>
      <c r="E14" s="78"/>
      <c r="F14" s="70"/>
      <c r="G14" s="79">
        <f t="shared" si="0"/>
        <v>0</v>
      </c>
    </row>
    <row r="15" spans="1:7" ht="14.25" customHeight="1" thickBot="1" x14ac:dyDescent="0.25">
      <c r="A15" s="78"/>
      <c r="B15" s="123"/>
      <c r="C15" s="77"/>
      <c r="D15" s="79"/>
      <c r="E15" s="78"/>
      <c r="F15" s="70"/>
      <c r="G15" s="79">
        <f t="shared" si="0"/>
        <v>0</v>
      </c>
    </row>
    <row r="16" spans="1:7" ht="14.25" hidden="1" customHeight="1" x14ac:dyDescent="0.2">
      <c r="A16" s="78"/>
      <c r="B16" s="76"/>
      <c r="C16" s="77"/>
      <c r="D16" s="79"/>
      <c r="E16" s="78"/>
      <c r="F16" s="70"/>
      <c r="G16" s="79">
        <f t="shared" si="0"/>
        <v>0</v>
      </c>
    </row>
    <row r="17" spans="1:7" hidden="1" x14ac:dyDescent="0.2">
      <c r="A17" s="78"/>
      <c r="B17" s="76"/>
      <c r="C17" s="77"/>
      <c r="D17" s="79"/>
      <c r="E17" s="78"/>
      <c r="F17" s="70"/>
      <c r="G17" s="79">
        <f t="shared" si="0"/>
        <v>0</v>
      </c>
    </row>
    <row r="18" spans="1:7" hidden="1" x14ac:dyDescent="0.2">
      <c r="A18" s="78"/>
      <c r="B18" s="76"/>
      <c r="C18" s="77"/>
      <c r="D18" s="79"/>
      <c r="E18" s="78"/>
      <c r="F18" s="70"/>
      <c r="G18" s="79">
        <f t="shared" si="0"/>
        <v>0</v>
      </c>
    </row>
    <row r="19" spans="1:7" hidden="1" x14ac:dyDescent="0.2">
      <c r="A19" s="78"/>
      <c r="B19" s="76"/>
      <c r="C19" s="77"/>
      <c r="D19" s="79"/>
      <c r="E19" s="78"/>
      <c r="F19" s="70"/>
      <c r="G19" s="79">
        <f t="shared" si="0"/>
        <v>0</v>
      </c>
    </row>
    <row r="20" spans="1:7" ht="15.75" hidden="1" customHeight="1" x14ac:dyDescent="0.2">
      <c r="A20" s="78"/>
      <c r="B20" s="76"/>
      <c r="C20" s="77"/>
      <c r="D20" s="79"/>
      <c r="E20" s="78"/>
      <c r="F20" s="70"/>
      <c r="G20" s="79">
        <f t="shared" si="0"/>
        <v>0</v>
      </c>
    </row>
    <row r="21" spans="1:7" hidden="1" x14ac:dyDescent="0.2">
      <c r="A21" s="78"/>
      <c r="B21" s="76"/>
      <c r="C21" s="77"/>
      <c r="D21" s="79"/>
      <c r="E21" s="78"/>
      <c r="F21" s="70"/>
      <c r="G21" s="79">
        <f t="shared" si="0"/>
        <v>0</v>
      </c>
    </row>
    <row r="22" spans="1:7" hidden="1" x14ac:dyDescent="0.2">
      <c r="A22" s="78"/>
      <c r="B22" s="76"/>
      <c r="C22" s="77"/>
      <c r="D22" s="79"/>
      <c r="E22" s="78"/>
      <c r="F22" s="70"/>
      <c r="G22" s="79">
        <f t="shared" si="0"/>
        <v>0</v>
      </c>
    </row>
    <row r="23" spans="1:7" hidden="1" x14ac:dyDescent="0.2">
      <c r="A23" s="78"/>
      <c r="B23" s="76"/>
      <c r="C23" s="77"/>
      <c r="D23" s="79"/>
      <c r="E23" s="78"/>
      <c r="F23" s="70"/>
      <c r="G23" s="79">
        <f t="shared" si="0"/>
        <v>0</v>
      </c>
    </row>
    <row r="24" spans="1:7" hidden="1" x14ac:dyDescent="0.2">
      <c r="A24" s="78"/>
      <c r="B24" s="76"/>
      <c r="C24" s="77"/>
      <c r="D24" s="79"/>
      <c r="E24" s="78"/>
      <c r="F24" s="70"/>
      <c r="G24" s="79">
        <f t="shared" si="0"/>
        <v>0</v>
      </c>
    </row>
    <row r="25" spans="1:7" hidden="1" x14ac:dyDescent="0.2">
      <c r="A25" s="78"/>
      <c r="B25" s="76"/>
      <c r="C25" s="77"/>
      <c r="D25" s="79"/>
      <c r="E25" s="78"/>
      <c r="F25" s="70"/>
      <c r="G25" s="79">
        <f t="shared" si="0"/>
        <v>0</v>
      </c>
    </row>
    <row r="26" spans="1:7" hidden="1" x14ac:dyDescent="0.2">
      <c r="A26" s="78"/>
      <c r="B26" s="76"/>
      <c r="C26" s="77"/>
      <c r="D26" s="79"/>
      <c r="E26" s="78"/>
      <c r="F26" s="70"/>
      <c r="G26" s="79">
        <f t="shared" si="0"/>
        <v>0</v>
      </c>
    </row>
    <row r="27" spans="1:7" hidden="1" x14ac:dyDescent="0.2">
      <c r="A27" s="78"/>
      <c r="B27" s="76"/>
      <c r="C27" s="77"/>
      <c r="D27" s="79"/>
      <c r="E27" s="78"/>
      <c r="F27" s="70"/>
      <c r="G27" s="79">
        <f t="shared" si="0"/>
        <v>0</v>
      </c>
    </row>
    <row r="28" spans="1:7" s="69" customFormat="1" hidden="1" x14ac:dyDescent="0.2">
      <c r="A28" s="78"/>
      <c r="B28" s="76"/>
      <c r="C28" s="77"/>
      <c r="D28" s="79"/>
      <c r="E28" s="78"/>
      <c r="F28" s="70"/>
      <c r="G28" s="79">
        <f t="shared" si="0"/>
        <v>0</v>
      </c>
    </row>
    <row r="29" spans="1:7" s="69" customFormat="1" hidden="1" x14ac:dyDescent="0.2">
      <c r="A29" s="78"/>
      <c r="B29" s="76"/>
      <c r="C29" s="77"/>
      <c r="D29" s="79"/>
      <c r="E29" s="78"/>
      <c r="F29" s="70"/>
      <c r="G29" s="79">
        <f t="shared" si="0"/>
        <v>0</v>
      </c>
    </row>
    <row r="30" spans="1:7" s="69" customFormat="1" hidden="1" x14ac:dyDescent="0.2">
      <c r="A30" s="78"/>
      <c r="B30" s="76"/>
      <c r="C30" s="77"/>
      <c r="D30" s="79"/>
      <c r="E30" s="78"/>
      <c r="F30" s="70"/>
      <c r="G30" s="79">
        <f t="shared" si="0"/>
        <v>0</v>
      </c>
    </row>
    <row r="31" spans="1:7" s="69" customFormat="1" hidden="1" x14ac:dyDescent="0.2">
      <c r="A31" s="78"/>
      <c r="B31" s="76"/>
      <c r="C31" s="77"/>
      <c r="D31" s="79"/>
      <c r="E31" s="78"/>
      <c r="F31" s="70"/>
      <c r="G31" s="79">
        <f t="shared" si="0"/>
        <v>0</v>
      </c>
    </row>
    <row r="32" spans="1:7" s="69" customFormat="1" hidden="1" x14ac:dyDescent="0.2">
      <c r="A32" s="78"/>
      <c r="B32" s="76"/>
      <c r="C32" s="77"/>
      <c r="D32" s="79"/>
      <c r="E32" s="78"/>
      <c r="F32" s="70"/>
      <c r="G32" s="79">
        <f t="shared" si="0"/>
        <v>0</v>
      </c>
    </row>
    <row r="33" spans="1:7" s="69" customFormat="1" hidden="1" x14ac:dyDescent="0.2">
      <c r="A33" s="78"/>
      <c r="B33" s="76"/>
      <c r="C33" s="77"/>
      <c r="D33" s="79"/>
      <c r="E33" s="78"/>
      <c r="F33" s="70"/>
      <c r="G33" s="79">
        <f t="shared" si="0"/>
        <v>0</v>
      </c>
    </row>
    <row r="34" spans="1:7" hidden="1" x14ac:dyDescent="0.2">
      <c r="A34" s="78"/>
      <c r="B34" s="76"/>
      <c r="C34" s="77"/>
      <c r="D34" s="79"/>
      <c r="E34" s="78"/>
      <c r="F34" s="70"/>
      <c r="G34" s="79">
        <f t="shared" si="0"/>
        <v>0</v>
      </c>
    </row>
    <row r="35" spans="1:7" hidden="1" x14ac:dyDescent="0.2">
      <c r="A35" s="78"/>
      <c r="B35" s="76"/>
      <c r="C35" s="77"/>
      <c r="D35" s="79"/>
      <c r="E35" s="78"/>
      <c r="F35" s="70"/>
      <c r="G35" s="79">
        <f t="shared" si="0"/>
        <v>0</v>
      </c>
    </row>
    <row r="36" spans="1:7" hidden="1" x14ac:dyDescent="0.2">
      <c r="A36" s="78"/>
      <c r="B36" s="76"/>
      <c r="C36" s="77"/>
      <c r="D36" s="79"/>
      <c r="E36" s="78"/>
      <c r="F36" s="70"/>
      <c r="G36" s="79">
        <f t="shared" si="0"/>
        <v>0</v>
      </c>
    </row>
    <row r="37" spans="1:7" hidden="1" x14ac:dyDescent="0.2">
      <c r="A37" s="78"/>
      <c r="B37" s="76"/>
      <c r="C37" s="77"/>
      <c r="D37" s="79"/>
      <c r="E37" s="78"/>
      <c r="F37" s="70"/>
      <c r="G37" s="79">
        <f t="shared" si="0"/>
        <v>0</v>
      </c>
    </row>
    <row r="38" spans="1:7" hidden="1" x14ac:dyDescent="0.2">
      <c r="A38" s="78"/>
      <c r="B38" s="76"/>
      <c r="C38" s="77"/>
      <c r="D38" s="79"/>
      <c r="E38" s="78"/>
      <c r="F38" s="70"/>
      <c r="G38" s="79">
        <f t="shared" si="0"/>
        <v>0</v>
      </c>
    </row>
    <row r="39" spans="1:7" hidden="1" x14ac:dyDescent="0.2">
      <c r="A39" s="78"/>
      <c r="B39" s="76"/>
      <c r="C39" s="77"/>
      <c r="D39" s="79"/>
      <c r="E39" s="78"/>
      <c r="F39" s="70"/>
      <c r="G39" s="79">
        <f t="shared" si="0"/>
        <v>0</v>
      </c>
    </row>
    <row r="40" spans="1:7" hidden="1" x14ac:dyDescent="0.2">
      <c r="A40" s="78"/>
      <c r="B40" s="76"/>
      <c r="C40" s="77"/>
      <c r="D40" s="79"/>
      <c r="E40" s="78"/>
      <c r="F40" s="70"/>
      <c r="G40" s="79">
        <f t="shared" si="0"/>
        <v>0</v>
      </c>
    </row>
    <row r="41" spans="1:7" hidden="1" x14ac:dyDescent="0.2">
      <c r="A41" s="78"/>
      <c r="B41" s="76"/>
      <c r="C41" s="77"/>
      <c r="D41" s="79"/>
      <c r="E41" s="78"/>
      <c r="F41" s="70"/>
      <c r="G41" s="79">
        <f t="shared" si="0"/>
        <v>0</v>
      </c>
    </row>
    <row r="42" spans="1:7" hidden="1" x14ac:dyDescent="0.2">
      <c r="A42" s="78"/>
      <c r="B42" s="76"/>
      <c r="C42" s="77"/>
      <c r="D42" s="79"/>
      <c r="E42" s="78"/>
      <c r="F42" s="70"/>
      <c r="G42" s="79">
        <f t="shared" si="0"/>
        <v>0</v>
      </c>
    </row>
    <row r="43" spans="1:7" hidden="1" x14ac:dyDescent="0.2">
      <c r="A43" s="78"/>
      <c r="B43" s="76"/>
      <c r="C43" s="77"/>
      <c r="D43" s="79"/>
      <c r="E43" s="78"/>
      <c r="F43" s="70"/>
      <c r="G43" s="79">
        <f t="shared" si="0"/>
        <v>0</v>
      </c>
    </row>
    <row r="44" spans="1:7" hidden="1" x14ac:dyDescent="0.2">
      <c r="A44" s="78"/>
      <c r="B44" s="76"/>
      <c r="C44" s="77"/>
      <c r="D44" s="79"/>
      <c r="E44" s="78"/>
      <c r="F44" s="70"/>
      <c r="G44" s="79">
        <f t="shared" si="0"/>
        <v>0</v>
      </c>
    </row>
    <row r="45" spans="1:7" hidden="1" x14ac:dyDescent="0.2">
      <c r="A45" s="78"/>
      <c r="B45" s="76"/>
      <c r="C45" s="77"/>
      <c r="D45" s="79"/>
      <c r="E45" s="78"/>
      <c r="F45" s="70"/>
      <c r="G45" s="79">
        <f t="shared" si="0"/>
        <v>0</v>
      </c>
    </row>
    <row r="46" spans="1:7" ht="15" hidden="1" thickBot="1" x14ac:dyDescent="0.25">
      <c r="A46" s="80"/>
      <c r="B46" s="81"/>
      <c r="C46" s="82"/>
      <c r="D46" s="83"/>
      <c r="E46" s="80"/>
      <c r="F46" s="86"/>
      <c r="G46" s="83">
        <f>D46-F46</f>
        <v>0</v>
      </c>
    </row>
    <row r="47" spans="1:7" ht="15" thickBot="1" x14ac:dyDescent="0.25">
      <c r="A47" s="97" t="s">
        <v>16</v>
      </c>
      <c r="B47" s="98">
        <f>93629+80000</f>
        <v>173629</v>
      </c>
      <c r="C47" s="99" t="s">
        <v>9</v>
      </c>
      <c r="D47" s="100">
        <f>SUM(D5:D46)</f>
        <v>160764</v>
      </c>
      <c r="E47" s="87"/>
      <c r="F47" s="88">
        <f>SUM(F5:F46)</f>
        <v>0</v>
      </c>
      <c r="G47" s="89">
        <f>D47-F47</f>
        <v>160764</v>
      </c>
    </row>
    <row r="48" spans="1:7" x14ac:dyDescent="0.2">
      <c r="A48" s="71" t="s">
        <v>195</v>
      </c>
      <c r="B48" s="72"/>
      <c r="C48" s="73" t="s">
        <v>10</v>
      </c>
      <c r="D48" s="68">
        <f>SUM(B47-D47)</f>
        <v>12865</v>
      </c>
    </row>
    <row r="49" spans="1:7" ht="15" thickBot="1" x14ac:dyDescent="0.25">
      <c r="A49" s="71"/>
      <c r="B49" s="72"/>
      <c r="C49" s="73"/>
      <c r="D49" s="68"/>
    </row>
    <row r="50" spans="1:7" ht="15" thickBot="1" x14ac:dyDescent="0.25">
      <c r="A50" s="101"/>
      <c r="B50" s="102"/>
      <c r="C50" s="103" t="s">
        <v>17</v>
      </c>
      <c r="D50" s="104">
        <f>SUM(D48-D49)</f>
        <v>12865</v>
      </c>
    </row>
    <row r="53" spans="1:7" x14ac:dyDescent="0.2">
      <c r="B53" s="64"/>
      <c r="F53" s="64"/>
      <c r="G53" s="64"/>
    </row>
    <row r="54" spans="1:7" x14ac:dyDescent="0.2">
      <c r="A54" s="74"/>
      <c r="B54" s="74"/>
      <c r="C54" s="74"/>
      <c r="D54" s="74"/>
      <c r="E54" s="74"/>
    </row>
  </sheetData>
  <pageMargins left="0.70866141732283472" right="0.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opLeftCell="A12" zoomScale="90" zoomScaleNormal="90" workbookViewId="0">
      <selection activeCell="G23" sqref="G23"/>
    </sheetView>
  </sheetViews>
  <sheetFormatPr defaultRowHeight="15" x14ac:dyDescent="0.25"/>
  <cols>
    <col min="1" max="1" width="11.7109375" customWidth="1"/>
    <col min="2" max="2" width="16.42578125" customWidth="1"/>
    <col min="3" max="3" width="25.140625" customWidth="1"/>
    <col min="4" max="4" width="49" customWidth="1"/>
    <col min="5" max="5" width="14" customWidth="1"/>
    <col min="6" max="6" width="15.85546875" bestFit="1" customWidth="1"/>
    <col min="7" max="7" width="16.28515625" customWidth="1"/>
    <col min="8" max="8" width="14.42578125" customWidth="1"/>
    <col min="13" max="13" width="27" customWidth="1"/>
    <col min="15" max="15" width="26" customWidth="1"/>
  </cols>
  <sheetData>
    <row r="1" spans="1:10" ht="18.75" thickBot="1" x14ac:dyDescent="0.3">
      <c r="A1" s="132" t="s">
        <v>67</v>
      </c>
      <c r="B1" s="133"/>
      <c r="C1" s="134"/>
      <c r="D1" s="135"/>
    </row>
    <row r="3" spans="1:10" ht="15.75" x14ac:dyDescent="0.25">
      <c r="A3" s="161"/>
      <c r="B3" s="162"/>
      <c r="C3" s="130" t="s">
        <v>1</v>
      </c>
      <c r="D3" s="131" t="s">
        <v>155</v>
      </c>
      <c r="E3" s="130" t="s">
        <v>10</v>
      </c>
    </row>
    <row r="4" spans="1:10" ht="15.75" x14ac:dyDescent="0.25">
      <c r="A4" s="127" t="s">
        <v>151</v>
      </c>
      <c r="B4" s="126"/>
      <c r="C4" s="128">
        <f>+G28+G29+G30</f>
        <v>10000</v>
      </c>
      <c r="D4" s="129">
        <f>SUMIFS(E10:E20,A10:A20,"sport")</f>
        <v>3085</v>
      </c>
      <c r="E4" s="128">
        <f>+C4-D4</f>
        <v>6915</v>
      </c>
    </row>
    <row r="5" spans="1:10" ht="15.75" x14ac:dyDescent="0.25">
      <c r="A5" s="127" t="s">
        <v>152</v>
      </c>
      <c r="B5" s="126"/>
      <c r="C5" s="128">
        <f>+G31+G32</f>
        <v>18231</v>
      </c>
      <c r="D5" s="129">
        <f>SUMIFS(E10:E21,A10:A21,"kultuur")</f>
        <v>1588</v>
      </c>
      <c r="E5" s="128">
        <f t="shared" ref="E5:E7" si="0">+C5-D5</f>
        <v>16643</v>
      </c>
    </row>
    <row r="6" spans="1:10" ht="15.75" x14ac:dyDescent="0.25">
      <c r="A6" s="127" t="s">
        <v>153</v>
      </c>
      <c r="B6" s="126"/>
      <c r="C6" s="128">
        <f>+G33+G34+G35</f>
        <v>19059</v>
      </c>
      <c r="D6" s="129">
        <f>SUMIFS(E10:E20,A10:A20,"haridus")</f>
        <v>0</v>
      </c>
      <c r="E6" s="128">
        <f t="shared" si="0"/>
        <v>19059</v>
      </c>
    </row>
    <row r="7" spans="1:10" ht="15.75" x14ac:dyDescent="0.25">
      <c r="A7" s="127" t="s">
        <v>154</v>
      </c>
      <c r="B7" s="126"/>
      <c r="C7" s="128">
        <f>+G38+G39+G40+G41</f>
        <v>14000</v>
      </c>
      <c r="D7" s="129">
        <f>SUMIFS(E10:E20,A10:A20,"sotsiaal")</f>
        <v>3060.62</v>
      </c>
      <c r="E7" s="128">
        <f t="shared" si="0"/>
        <v>10939.380000000001</v>
      </c>
    </row>
    <row r="8" spans="1:10" ht="15.75" thickBot="1" x14ac:dyDescent="0.3"/>
    <row r="9" spans="1:10" ht="45" x14ac:dyDescent="0.25">
      <c r="A9" s="136" t="s">
        <v>68</v>
      </c>
      <c r="B9" s="137" t="s">
        <v>2</v>
      </c>
      <c r="C9" s="138" t="s">
        <v>3</v>
      </c>
      <c r="D9" s="138" t="s">
        <v>4</v>
      </c>
      <c r="E9" s="139" t="s">
        <v>5</v>
      </c>
      <c r="F9" s="140" t="s">
        <v>72</v>
      </c>
      <c r="G9" s="156" t="s">
        <v>6</v>
      </c>
      <c r="H9" s="113" t="s">
        <v>26</v>
      </c>
    </row>
    <row r="10" spans="1:10" ht="31.5" x14ac:dyDescent="0.25">
      <c r="A10" s="115" t="s">
        <v>69</v>
      </c>
      <c r="B10" s="115" t="s">
        <v>76</v>
      </c>
      <c r="C10" s="51" t="s">
        <v>74</v>
      </c>
      <c r="D10" s="116" t="s">
        <v>75</v>
      </c>
      <c r="E10" s="117">
        <v>824</v>
      </c>
      <c r="F10" s="118" t="s">
        <v>60</v>
      </c>
      <c r="G10" s="157" t="s">
        <v>181</v>
      </c>
      <c r="H10" s="119">
        <v>42460</v>
      </c>
      <c r="J10" s="120"/>
    </row>
    <row r="11" spans="1:10" ht="33.75" customHeight="1" x14ac:dyDescent="0.25">
      <c r="A11" s="115" t="s">
        <v>69</v>
      </c>
      <c r="B11" s="115" t="s">
        <v>143</v>
      </c>
      <c r="C11" s="116" t="s">
        <v>93</v>
      </c>
      <c r="D11" s="116" t="s">
        <v>115</v>
      </c>
      <c r="E11" s="117">
        <v>1600</v>
      </c>
      <c r="F11" s="118" t="s">
        <v>60</v>
      </c>
      <c r="G11" s="157" t="s">
        <v>171</v>
      </c>
      <c r="H11" s="119">
        <v>42490</v>
      </c>
      <c r="J11" s="120"/>
    </row>
    <row r="12" spans="1:10" ht="31.5" x14ac:dyDescent="0.25">
      <c r="A12" s="115" t="s">
        <v>69</v>
      </c>
      <c r="B12" s="115" t="s">
        <v>84</v>
      </c>
      <c r="C12" s="153" t="s">
        <v>85</v>
      </c>
      <c r="D12" s="116" t="s">
        <v>78</v>
      </c>
      <c r="E12" s="117">
        <v>140</v>
      </c>
      <c r="F12" s="118" t="s">
        <v>54</v>
      </c>
      <c r="G12" s="157" t="s">
        <v>77</v>
      </c>
      <c r="H12" s="119" t="s">
        <v>21</v>
      </c>
    </row>
    <row r="13" spans="1:10" ht="31.5" x14ac:dyDescent="0.25">
      <c r="A13" s="115" t="s">
        <v>80</v>
      </c>
      <c r="B13" s="115" t="s">
        <v>81</v>
      </c>
      <c r="C13" s="116" t="s">
        <v>82</v>
      </c>
      <c r="D13" s="116" t="s">
        <v>83</v>
      </c>
      <c r="E13" s="117">
        <v>1400</v>
      </c>
      <c r="F13" s="118" t="s">
        <v>31</v>
      </c>
      <c r="G13" s="157" t="s">
        <v>166</v>
      </c>
      <c r="H13" s="119">
        <v>42460</v>
      </c>
    </row>
    <row r="14" spans="1:10" ht="47.25" x14ac:dyDescent="0.25">
      <c r="A14" s="115" t="s">
        <v>69</v>
      </c>
      <c r="B14" s="115" t="s">
        <v>70</v>
      </c>
      <c r="C14" s="116" t="s">
        <v>71</v>
      </c>
      <c r="D14" s="116" t="s">
        <v>73</v>
      </c>
      <c r="E14" s="117">
        <v>136.62</v>
      </c>
      <c r="F14" s="118" t="s">
        <v>54</v>
      </c>
      <c r="G14" s="157" t="s">
        <v>77</v>
      </c>
      <c r="H14" s="119" t="s">
        <v>21</v>
      </c>
    </row>
    <row r="15" spans="1:10" ht="31.5" x14ac:dyDescent="0.25">
      <c r="A15" s="115" t="s">
        <v>69</v>
      </c>
      <c r="B15" s="115" t="s">
        <v>87</v>
      </c>
      <c r="C15" s="116" t="s">
        <v>88</v>
      </c>
      <c r="D15" s="116" t="s">
        <v>89</v>
      </c>
      <c r="E15" s="117">
        <v>360</v>
      </c>
      <c r="F15" s="118" t="s">
        <v>60</v>
      </c>
      <c r="G15" s="157"/>
      <c r="H15" s="119">
        <v>42750</v>
      </c>
    </row>
    <row r="16" spans="1:10" ht="31.5" x14ac:dyDescent="0.25">
      <c r="A16" s="115" t="s">
        <v>80</v>
      </c>
      <c r="B16" s="115" t="s">
        <v>128</v>
      </c>
      <c r="C16" s="116" t="s">
        <v>116</v>
      </c>
      <c r="D16" s="116" t="s">
        <v>117</v>
      </c>
      <c r="E16" s="117">
        <v>480</v>
      </c>
      <c r="F16" s="118" t="s">
        <v>118</v>
      </c>
      <c r="G16" s="157"/>
      <c r="H16" s="119">
        <v>42633</v>
      </c>
    </row>
    <row r="17" spans="1:8" ht="31.5" x14ac:dyDescent="0.25">
      <c r="A17" s="115" t="s">
        <v>80</v>
      </c>
      <c r="B17" s="115" t="s">
        <v>128</v>
      </c>
      <c r="C17" s="116" t="s">
        <v>119</v>
      </c>
      <c r="D17" s="116" t="s">
        <v>127</v>
      </c>
      <c r="E17" s="117">
        <v>500</v>
      </c>
      <c r="F17" s="118" t="s">
        <v>31</v>
      </c>
      <c r="G17" s="157" t="s">
        <v>167</v>
      </c>
      <c r="H17" s="119">
        <v>42488</v>
      </c>
    </row>
    <row r="18" spans="1:8" ht="63" x14ac:dyDescent="0.25">
      <c r="A18" s="115" t="s">
        <v>80</v>
      </c>
      <c r="B18" s="115" t="s">
        <v>132</v>
      </c>
      <c r="C18" s="116" t="s">
        <v>133</v>
      </c>
      <c r="D18" s="116" t="s">
        <v>162</v>
      </c>
      <c r="E18" s="117">
        <f>244+61</f>
        <v>305</v>
      </c>
      <c r="F18" s="118" t="s">
        <v>31</v>
      </c>
      <c r="G18" s="157" t="s">
        <v>172</v>
      </c>
      <c r="H18" s="119">
        <v>42508</v>
      </c>
    </row>
    <row r="19" spans="1:8" ht="31.5" x14ac:dyDescent="0.25">
      <c r="A19" s="115" t="s">
        <v>134</v>
      </c>
      <c r="B19" s="115" t="s">
        <v>135</v>
      </c>
      <c r="C19" s="116" t="s">
        <v>136</v>
      </c>
      <c r="D19" s="116" t="s">
        <v>137</v>
      </c>
      <c r="E19" s="117">
        <v>1108</v>
      </c>
      <c r="F19" s="118" t="s">
        <v>37</v>
      </c>
      <c r="G19" s="157"/>
      <c r="H19" s="119">
        <v>42582</v>
      </c>
    </row>
    <row r="20" spans="1:8" ht="15.75" x14ac:dyDescent="0.25">
      <c r="A20" s="115" t="s">
        <v>80</v>
      </c>
      <c r="B20" s="115" t="s">
        <v>168</v>
      </c>
      <c r="C20" s="116" t="s">
        <v>169</v>
      </c>
      <c r="D20" s="116" t="s">
        <v>170</v>
      </c>
      <c r="E20" s="117">
        <v>400</v>
      </c>
      <c r="F20" s="118" t="s">
        <v>31</v>
      </c>
      <c r="G20" s="157"/>
      <c r="H20" s="119"/>
    </row>
    <row r="21" spans="1:8" ht="16.5" thickBot="1" x14ac:dyDescent="0.3">
      <c r="A21" s="154" t="s">
        <v>134</v>
      </c>
      <c r="B21" s="154" t="s">
        <v>191</v>
      </c>
      <c r="C21" s="51" t="s">
        <v>106</v>
      </c>
      <c r="D21" s="51" t="s">
        <v>190</v>
      </c>
      <c r="E21" s="155">
        <v>480</v>
      </c>
      <c r="F21" s="158" t="s">
        <v>39</v>
      </c>
      <c r="G21" s="157">
        <v>42583</v>
      </c>
      <c r="H21" s="159"/>
    </row>
    <row r="22" spans="1:8" ht="17.25" thickBot="1" x14ac:dyDescent="0.3">
      <c r="A22" s="141"/>
      <c r="B22" s="141"/>
      <c r="C22" s="142"/>
      <c r="D22" s="143" t="s">
        <v>19</v>
      </c>
      <c r="E22" s="144">
        <f>SUBTOTAL(9,(E10:E21))</f>
        <v>7733.62</v>
      </c>
      <c r="F22" s="160"/>
      <c r="G22" s="33"/>
      <c r="H22" s="33"/>
    </row>
    <row r="23" spans="1:8" ht="16.5" x14ac:dyDescent="0.25">
      <c r="A23" s="33"/>
      <c r="B23" s="33"/>
      <c r="C23" s="33"/>
      <c r="D23" s="33"/>
      <c r="E23" s="33"/>
      <c r="F23" s="33"/>
      <c r="G23" s="33"/>
      <c r="H23" s="33"/>
    </row>
    <row r="26" spans="1:8" x14ac:dyDescent="0.25">
      <c r="A26" s="145" t="s">
        <v>156</v>
      </c>
      <c r="B26" s="145"/>
      <c r="C26" s="145"/>
      <c r="D26" s="145"/>
      <c r="E26" s="145"/>
      <c r="F26" s="145"/>
      <c r="G26" s="145"/>
    </row>
    <row r="27" spans="1:8" x14ac:dyDescent="0.25">
      <c r="A27" s="146" t="s">
        <v>27</v>
      </c>
      <c r="B27" s="146" t="s">
        <v>29</v>
      </c>
      <c r="C27" s="146" t="s">
        <v>28</v>
      </c>
      <c r="D27" s="146" t="s">
        <v>30</v>
      </c>
      <c r="E27" s="146" t="s">
        <v>66</v>
      </c>
      <c r="F27" s="146" t="s">
        <v>150</v>
      </c>
      <c r="G27" s="146" t="s">
        <v>149</v>
      </c>
    </row>
    <row r="28" spans="1:8" x14ac:dyDescent="0.25">
      <c r="A28" t="s">
        <v>144</v>
      </c>
      <c r="B28" s="125" t="s">
        <v>145</v>
      </c>
      <c r="C28" t="s">
        <v>146</v>
      </c>
      <c r="D28" t="s">
        <v>34</v>
      </c>
      <c r="E28" s="107"/>
      <c r="F28" s="107">
        <v>805</v>
      </c>
      <c r="G28" s="107">
        <f>+E28+F28</f>
        <v>805</v>
      </c>
    </row>
    <row r="29" spans="1:8" x14ac:dyDescent="0.25">
      <c r="A29" t="s">
        <v>31</v>
      </c>
      <c r="B29" t="s">
        <v>33</v>
      </c>
      <c r="C29" t="s">
        <v>32</v>
      </c>
      <c r="D29" t="s">
        <v>34</v>
      </c>
      <c r="E29" s="108">
        <v>5000</v>
      </c>
      <c r="F29" s="108">
        <v>-805</v>
      </c>
      <c r="G29" s="108">
        <f t="shared" ref="G29:G42" si="1">+E29+F29</f>
        <v>4195</v>
      </c>
    </row>
    <row r="30" spans="1:8" x14ac:dyDescent="0.25">
      <c r="A30" s="105" t="s">
        <v>31</v>
      </c>
      <c r="B30" s="105" t="s">
        <v>36</v>
      </c>
      <c r="C30" s="105" t="s">
        <v>35</v>
      </c>
      <c r="D30" s="105" t="s">
        <v>34</v>
      </c>
      <c r="E30" s="109">
        <v>5000</v>
      </c>
      <c r="F30" s="109"/>
      <c r="G30" s="109">
        <f t="shared" si="1"/>
        <v>5000</v>
      </c>
    </row>
    <row r="31" spans="1:8" x14ac:dyDescent="0.25">
      <c r="A31" t="s">
        <v>37</v>
      </c>
      <c r="B31" t="s">
        <v>33</v>
      </c>
      <c r="C31" t="s">
        <v>32</v>
      </c>
      <c r="D31" t="s">
        <v>38</v>
      </c>
      <c r="E31" s="108">
        <v>10000</v>
      </c>
      <c r="F31" s="108">
        <v>-3000</v>
      </c>
      <c r="G31" s="108">
        <f t="shared" si="1"/>
        <v>7000</v>
      </c>
    </row>
    <row r="32" spans="1:8" x14ac:dyDescent="0.25">
      <c r="A32" s="105" t="s">
        <v>39</v>
      </c>
      <c r="B32" s="105" t="s">
        <v>41</v>
      </c>
      <c r="C32" s="105" t="s">
        <v>40</v>
      </c>
      <c r="D32" s="105" t="s">
        <v>38</v>
      </c>
      <c r="E32" s="109">
        <v>8000</v>
      </c>
      <c r="F32" s="109">
        <f>4731-1500</f>
        <v>3231</v>
      </c>
      <c r="G32" s="109">
        <f t="shared" si="1"/>
        <v>11231</v>
      </c>
    </row>
    <row r="33" spans="1:7" x14ac:dyDescent="0.25">
      <c r="A33" t="s">
        <v>42</v>
      </c>
      <c r="B33" t="s">
        <v>33</v>
      </c>
      <c r="C33" t="s">
        <v>32</v>
      </c>
      <c r="D33" t="s">
        <v>43</v>
      </c>
      <c r="E33" s="108">
        <v>3000</v>
      </c>
      <c r="F33" s="108"/>
      <c r="G33" s="108">
        <f t="shared" si="1"/>
        <v>3000</v>
      </c>
    </row>
    <row r="34" spans="1:7" x14ac:dyDescent="0.25">
      <c r="A34" t="s">
        <v>42</v>
      </c>
      <c r="B34" t="s">
        <v>36</v>
      </c>
      <c r="C34" t="s">
        <v>35</v>
      </c>
      <c r="D34" t="s">
        <v>43</v>
      </c>
      <c r="E34" s="108">
        <f>30000-11094-1063-900-884</f>
        <v>16059</v>
      </c>
      <c r="F34" s="108"/>
      <c r="G34" s="108">
        <f t="shared" si="1"/>
        <v>16059</v>
      </c>
    </row>
    <row r="35" spans="1:7" x14ac:dyDescent="0.25">
      <c r="A35" s="105" t="s">
        <v>42</v>
      </c>
      <c r="B35" s="105" t="s">
        <v>45</v>
      </c>
      <c r="C35" s="105" t="s">
        <v>44</v>
      </c>
      <c r="D35" s="105" t="s">
        <v>43</v>
      </c>
      <c r="E35" s="109">
        <v>80000</v>
      </c>
      <c r="F35" s="109">
        <v>-80000</v>
      </c>
      <c r="G35" s="109">
        <f t="shared" si="1"/>
        <v>0</v>
      </c>
    </row>
    <row r="36" spans="1:7" x14ac:dyDescent="0.25">
      <c r="A36" s="106" t="s">
        <v>46</v>
      </c>
      <c r="B36" s="106" t="s">
        <v>48</v>
      </c>
      <c r="C36" s="106" t="s">
        <v>47</v>
      </c>
      <c r="D36" s="106" t="s">
        <v>49</v>
      </c>
      <c r="E36" s="110">
        <v>93629</v>
      </c>
      <c r="F36" s="110">
        <v>80000</v>
      </c>
      <c r="G36" s="110">
        <f t="shared" si="1"/>
        <v>173629</v>
      </c>
    </row>
    <row r="37" spans="1:7" x14ac:dyDescent="0.25">
      <c r="A37" s="105" t="s">
        <v>50</v>
      </c>
      <c r="B37" s="105" t="s">
        <v>52</v>
      </c>
      <c r="C37" s="105" t="s">
        <v>51</v>
      </c>
      <c r="D37" s="105" t="s">
        <v>53</v>
      </c>
      <c r="E37" s="109">
        <v>15000</v>
      </c>
      <c r="F37" s="109"/>
      <c r="G37" s="109">
        <f t="shared" si="1"/>
        <v>15000</v>
      </c>
    </row>
    <row r="38" spans="1:7" x14ac:dyDescent="0.25">
      <c r="A38" s="106" t="s">
        <v>54</v>
      </c>
      <c r="B38" s="106" t="s">
        <v>56</v>
      </c>
      <c r="C38" s="106" t="s">
        <v>55</v>
      </c>
      <c r="D38" s="106" t="s">
        <v>57</v>
      </c>
      <c r="E38" s="110">
        <v>1500</v>
      </c>
      <c r="F38" s="110"/>
      <c r="G38" s="110">
        <f t="shared" si="1"/>
        <v>1500</v>
      </c>
    </row>
    <row r="39" spans="1:7" x14ac:dyDescent="0.25">
      <c r="A39" s="107" t="s">
        <v>54</v>
      </c>
      <c r="B39" s="107" t="s">
        <v>33</v>
      </c>
      <c r="C39" s="107" t="s">
        <v>32</v>
      </c>
      <c r="D39" s="107" t="s">
        <v>57</v>
      </c>
      <c r="E39" s="111">
        <v>1500</v>
      </c>
      <c r="F39" s="111"/>
      <c r="G39" s="111">
        <f t="shared" si="1"/>
        <v>1500</v>
      </c>
    </row>
    <row r="40" spans="1:7" x14ac:dyDescent="0.25">
      <c r="A40" s="107" t="s">
        <v>54</v>
      </c>
      <c r="B40" s="107" t="s">
        <v>59</v>
      </c>
      <c r="C40" s="107" t="s">
        <v>58</v>
      </c>
      <c r="D40" s="107" t="s">
        <v>57</v>
      </c>
      <c r="E40" s="111">
        <v>8000</v>
      </c>
      <c r="F40" s="111"/>
      <c r="G40" s="111">
        <f t="shared" si="1"/>
        <v>8000</v>
      </c>
    </row>
    <row r="41" spans="1:7" x14ac:dyDescent="0.25">
      <c r="A41" s="105" t="s">
        <v>60</v>
      </c>
      <c r="B41" s="105" t="s">
        <v>33</v>
      </c>
      <c r="C41" s="105" t="s">
        <v>32</v>
      </c>
      <c r="D41" s="105" t="s">
        <v>61</v>
      </c>
      <c r="E41" s="109">
        <v>3000</v>
      </c>
      <c r="F41" s="109"/>
      <c r="G41" s="109">
        <f t="shared" si="1"/>
        <v>3000</v>
      </c>
    </row>
    <row r="42" spans="1:7" ht="15.75" thickBot="1" x14ac:dyDescent="0.3">
      <c r="A42" s="147" t="s">
        <v>62</v>
      </c>
      <c r="B42" s="147" t="s">
        <v>64</v>
      </c>
      <c r="C42" s="147" t="s">
        <v>63</v>
      </c>
      <c r="D42" s="147" t="s">
        <v>65</v>
      </c>
      <c r="E42" s="148">
        <v>235000</v>
      </c>
      <c r="F42" s="148"/>
      <c r="G42" s="148">
        <f t="shared" si="1"/>
        <v>235000</v>
      </c>
    </row>
    <row r="43" spans="1:7" s="149" customFormat="1" thickTop="1" x14ac:dyDescent="0.2">
      <c r="D43" s="149" t="s">
        <v>157</v>
      </c>
      <c r="E43" s="150">
        <f>SUM(E28:E42)</f>
        <v>484688</v>
      </c>
      <c r="F43" s="150">
        <f t="shared" ref="F43:G43" si="2">SUM(F28:F42)</f>
        <v>231</v>
      </c>
      <c r="G43" s="150">
        <f t="shared" si="2"/>
        <v>484919</v>
      </c>
    </row>
  </sheetData>
  <autoFilter ref="A9:H20">
    <sortState ref="A10:H20">
      <sortCondition sortBy="cellColor" ref="G9:G20" dxfId="0"/>
    </sortState>
  </autoFilter>
  <mergeCells count="1">
    <mergeCell ref="A3:B3"/>
  </mergeCells>
  <pageMargins left="0.7" right="0.33" top="0.75" bottom="0.75" header="0.3" footer="0.3"/>
  <pageSetup paperSize="9" scale="57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3</vt:i4>
      </vt:variant>
      <vt:variant>
        <vt:lpstr>Nimega vahemikud</vt:lpstr>
      </vt:variant>
      <vt:variant>
        <vt:i4>2</vt:i4>
      </vt:variant>
    </vt:vector>
  </HeadingPairs>
  <TitlesOfParts>
    <vt:vector size="5" baseType="lpstr">
      <vt:lpstr>Reservfond</vt:lpstr>
      <vt:lpstr>Investeeringute reserv</vt:lpstr>
      <vt:lpstr>Muud reservid</vt:lpstr>
      <vt:lpstr>Reservfond!Prindiala</vt:lpstr>
      <vt:lpstr>Reservfond!Prinditiitlid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Marika Aaso</dc:creator>
  <cp:lastModifiedBy>Aili Soomuste</cp:lastModifiedBy>
  <cp:lastPrinted>2016-06-30T11:41:13Z</cp:lastPrinted>
  <dcterms:created xsi:type="dcterms:W3CDTF">2016-01-19T08:29:27Z</dcterms:created>
  <dcterms:modified xsi:type="dcterms:W3CDTF">2016-07-06T11:21:45Z</dcterms:modified>
</cp:coreProperties>
</file>